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il-0007.tjenester.u.dep.no\0900$\Hjem\NFD4116\Documents\Kvotemelding\Spørsmål og svar\"/>
    </mc:Choice>
  </mc:AlternateContent>
  <xr:revisionPtr revIDLastSave="0" documentId="8_{237D83CC-BE8C-4767-8C07-8F4D391EF478}" xr6:coauthVersionLast="47" xr6:coauthVersionMax="47" xr10:uidLastSave="{00000000-0000-0000-0000-000000000000}"/>
  <bookViews>
    <workbookView xWindow="-120" yWindow="-120" windowWidth="29040" windowHeight="17640" xr2:uid="{743F2177-1AC7-4329-BE3F-EC477FB96FA5}"/>
  </bookViews>
  <sheets>
    <sheet name="Om data" sheetId="6" r:id="rId1"/>
    <sheet name="Sild" sheetId="1" r:id="rId2"/>
    <sheet name="Makrell" sheetId="2" r:id="rId3"/>
    <sheet name="Torsk" sheetId="3" r:id="rId4"/>
    <sheet name="Sei" sheetId="4" r:id="rId5"/>
    <sheet name="Hys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5" l="1"/>
  <c r="J13" i="5"/>
  <c r="I13" i="5"/>
  <c r="H13" i="5"/>
  <c r="G13" i="5"/>
  <c r="F13" i="5"/>
  <c r="E13" i="5"/>
  <c r="D13" i="5"/>
  <c r="C13" i="5"/>
  <c r="B13" i="5"/>
  <c r="K13" i="4"/>
  <c r="J13" i="4"/>
  <c r="I13" i="4"/>
  <c r="H13" i="4"/>
  <c r="G13" i="4"/>
  <c r="F13" i="4"/>
  <c r="E13" i="4"/>
  <c r="D13" i="4"/>
  <c r="C13" i="4"/>
  <c r="B13" i="4"/>
  <c r="K14" i="3"/>
  <c r="J14" i="3"/>
  <c r="I14" i="3"/>
  <c r="H14" i="3"/>
  <c r="G14" i="3"/>
  <c r="F14" i="3"/>
  <c r="E14" i="3"/>
  <c r="D14" i="3"/>
  <c r="C14" i="3"/>
  <c r="B14" i="3"/>
  <c r="K8" i="2" l="1"/>
  <c r="J8" i="2"/>
  <c r="I8" i="2"/>
  <c r="H8" i="2"/>
  <c r="G8" i="2"/>
  <c r="F8" i="2"/>
  <c r="E8" i="2"/>
  <c r="D8" i="2"/>
  <c r="C8" i="2"/>
  <c r="B8" i="2"/>
  <c r="K7" i="2"/>
  <c r="J7" i="2"/>
  <c r="I7" i="2"/>
  <c r="H7" i="2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<sst xmlns="http://schemas.openxmlformats.org/spreadsheetml/2006/main" count="53" uniqueCount="20">
  <si>
    <t>Fersk</t>
  </si>
  <si>
    <t>Fersk filet</t>
  </si>
  <si>
    <t>Fryst</t>
  </si>
  <si>
    <t>Fryst filet</t>
  </si>
  <si>
    <t>Saltfisk</t>
  </si>
  <si>
    <t>Saltet</t>
  </si>
  <si>
    <t>Rogn&amp;Melke</t>
  </si>
  <si>
    <t>Eddikbehandlet</t>
  </si>
  <si>
    <t>Saltet filet</t>
  </si>
  <si>
    <t>Levert til mel&amp;olje</t>
  </si>
  <si>
    <t>Landet kvantum</t>
  </si>
  <si>
    <t>Hermetikk</t>
  </si>
  <si>
    <t>Fersk er i hovedsak makrell direktelandet i utlandet</t>
  </si>
  <si>
    <t>Fersk er i hovedsak sild direktelandet i utlandet</t>
  </si>
  <si>
    <t>Farse</t>
  </si>
  <si>
    <t>Klippfisk</t>
  </si>
  <si>
    <t>Tørrfisk</t>
  </si>
  <si>
    <t>Andel ombordfryst filet av eksport</t>
  </si>
  <si>
    <t>Landet ombordprodusert  fryst filet</t>
  </si>
  <si>
    <t>Fangst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</si>
</sst>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2" borderId="1" xfId="0" applyFont="1" applyFill="1" applyBorder="1"/>
    <xf numFmtId="9" fontId="0" fillId="0" borderId="0" xfId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8"/>
          <c:order val="0"/>
          <c:tx>
            <c:strRef>
              <c:f>Sild!$A$10</c:f>
              <c:strCache>
                <c:ptCount val="1"/>
                <c:pt idx="0">
                  <c:v>Levert til mel&amp;olje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Sild!$B$10:$K$10</c:f>
              <c:numCache>
                <c:formatCode>0.000</c:formatCode>
                <c:ptCount val="10"/>
                <c:pt idx="0">
                  <c:v>52.320999999999998</c:v>
                </c:pt>
                <c:pt idx="1">
                  <c:v>4.8250000000000002</c:v>
                </c:pt>
                <c:pt idx="2">
                  <c:v>1.956</c:v>
                </c:pt>
                <c:pt idx="3">
                  <c:v>20.468</c:v>
                </c:pt>
                <c:pt idx="4">
                  <c:v>58.149000000000001</c:v>
                </c:pt>
                <c:pt idx="5">
                  <c:v>82.269000000000005</c:v>
                </c:pt>
                <c:pt idx="6">
                  <c:v>42.712000000000003</c:v>
                </c:pt>
                <c:pt idx="7">
                  <c:v>32.798000000000002</c:v>
                </c:pt>
                <c:pt idx="8">
                  <c:v>138.625</c:v>
                </c:pt>
                <c:pt idx="9">
                  <c:v>56.744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89-4989-ADFF-71087B88AFA2}"/>
            </c:ext>
          </c:extLst>
        </c:ser>
        <c:ser>
          <c:idx val="0"/>
          <c:order val="1"/>
          <c:tx>
            <c:strRef>
              <c:f>Sild!$A$2</c:f>
              <c:strCache>
                <c:ptCount val="1"/>
                <c:pt idx="0">
                  <c:v>Fersk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Sild!$B$2:$K$2</c:f>
              <c:numCache>
                <c:formatCode>0.000</c:formatCode>
                <c:ptCount val="10"/>
                <c:pt idx="0">
                  <c:v>32.109218000000006</c:v>
                </c:pt>
                <c:pt idx="1">
                  <c:v>22.665256000000003</c:v>
                </c:pt>
                <c:pt idx="2">
                  <c:v>21.772095999999994</c:v>
                </c:pt>
                <c:pt idx="3">
                  <c:v>32.678365999999997</c:v>
                </c:pt>
                <c:pt idx="4">
                  <c:v>27.841760999999998</c:v>
                </c:pt>
                <c:pt idx="5">
                  <c:v>33.381338999999997</c:v>
                </c:pt>
                <c:pt idx="6">
                  <c:v>22.647689999999994</c:v>
                </c:pt>
                <c:pt idx="7">
                  <c:v>26.166358000000002</c:v>
                </c:pt>
                <c:pt idx="8">
                  <c:v>20.749431000000001</c:v>
                </c:pt>
                <c:pt idx="9">
                  <c:v>17.706609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9-4989-ADFF-71087B88AFA2}"/>
            </c:ext>
          </c:extLst>
        </c:ser>
        <c:ser>
          <c:idx val="1"/>
          <c:order val="2"/>
          <c:tx>
            <c:strRef>
              <c:f>Sild!$A$3</c:f>
              <c:strCache>
                <c:ptCount val="1"/>
                <c:pt idx="0">
                  <c:v>Fersk filet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Sild!$B$3:$K$3</c:f>
              <c:numCache>
                <c:formatCode>0.000</c:formatCode>
                <c:ptCount val="10"/>
                <c:pt idx="0">
                  <c:v>1.07434908</c:v>
                </c:pt>
                <c:pt idx="1">
                  <c:v>1.00345</c:v>
                </c:pt>
                <c:pt idx="2">
                  <c:v>0.12384952</c:v>
                </c:pt>
                <c:pt idx="3">
                  <c:v>0.53809076</c:v>
                </c:pt>
                <c:pt idx="4">
                  <c:v>2.7042519999999997E-2</c:v>
                </c:pt>
                <c:pt idx="5">
                  <c:v>0</c:v>
                </c:pt>
                <c:pt idx="6">
                  <c:v>1.437892E-2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9-4989-ADFF-71087B88AFA2}"/>
            </c:ext>
          </c:extLst>
        </c:ser>
        <c:ser>
          <c:idx val="2"/>
          <c:order val="3"/>
          <c:tx>
            <c:strRef>
              <c:f>Sild!$A$4</c:f>
              <c:strCache>
                <c:ptCount val="1"/>
                <c:pt idx="0">
                  <c:v>Fryst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Sild!$B$4:$K$4</c:f>
              <c:numCache>
                <c:formatCode>0.000</c:formatCode>
                <c:ptCount val="10"/>
                <c:pt idx="0">
                  <c:v>137.51176899999993</c:v>
                </c:pt>
                <c:pt idx="1">
                  <c:v>97.480735000000038</c:v>
                </c:pt>
                <c:pt idx="2">
                  <c:v>100.34532299999998</c:v>
                </c:pt>
                <c:pt idx="3">
                  <c:v>138.54079899999991</c:v>
                </c:pt>
                <c:pt idx="4">
                  <c:v>129.94806099999994</c:v>
                </c:pt>
                <c:pt idx="5">
                  <c:v>190.02530299999998</c:v>
                </c:pt>
                <c:pt idx="6">
                  <c:v>127.045473</c:v>
                </c:pt>
                <c:pt idx="7">
                  <c:v>163.60067500000011</c:v>
                </c:pt>
                <c:pt idx="8">
                  <c:v>128.61639599999998</c:v>
                </c:pt>
                <c:pt idx="9">
                  <c:v>71.92341099999993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9-4989-ADFF-71087B88AFA2}"/>
            </c:ext>
          </c:extLst>
        </c:ser>
        <c:ser>
          <c:idx val="3"/>
          <c:order val="4"/>
          <c:tx>
            <c:strRef>
              <c:f>Sild!$A$5</c:f>
              <c:strCache>
                <c:ptCount val="1"/>
                <c:pt idx="0">
                  <c:v>Fryst filet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Sild!$B$5:$K$5</c:f>
              <c:numCache>
                <c:formatCode>0.000</c:formatCode>
                <c:ptCount val="10"/>
                <c:pt idx="0">
                  <c:v>264.46773259999992</c:v>
                </c:pt>
                <c:pt idx="1">
                  <c:v>187.73550563999981</c:v>
                </c:pt>
                <c:pt idx="2">
                  <c:v>233.57395076000003</c:v>
                </c:pt>
                <c:pt idx="3">
                  <c:v>255.22055715999994</c:v>
                </c:pt>
                <c:pt idx="4">
                  <c:v>271.25951895999992</c:v>
                </c:pt>
                <c:pt idx="5">
                  <c:v>255.59734195999991</c:v>
                </c:pt>
                <c:pt idx="6">
                  <c:v>323.79280924000011</c:v>
                </c:pt>
                <c:pt idx="7">
                  <c:v>320.31191500000006</c:v>
                </c:pt>
                <c:pt idx="8">
                  <c:v>283.41167788000001</c:v>
                </c:pt>
                <c:pt idx="9">
                  <c:v>300.83666948000024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9-4989-ADFF-71087B88AFA2}"/>
            </c:ext>
          </c:extLst>
        </c:ser>
        <c:ser>
          <c:idx val="4"/>
          <c:order val="5"/>
          <c:tx>
            <c:strRef>
              <c:f>Sild!$A$6</c:f>
              <c:strCache>
                <c:ptCount val="1"/>
                <c:pt idx="0">
                  <c:v>Eddikbehandlet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Sild!$B$6:$K$6</c:f>
              <c:numCache>
                <c:formatCode>0.000</c:formatCode>
                <c:ptCount val="10"/>
                <c:pt idx="0">
                  <c:v>31.769998040000015</c:v>
                </c:pt>
                <c:pt idx="1">
                  <c:v>26.03715459999998</c:v>
                </c:pt>
                <c:pt idx="2">
                  <c:v>27.499048879999968</c:v>
                </c:pt>
                <c:pt idx="3">
                  <c:v>28.275556919999996</c:v>
                </c:pt>
                <c:pt idx="4">
                  <c:v>35.618849159999996</c:v>
                </c:pt>
                <c:pt idx="5">
                  <c:v>39.605135720000007</c:v>
                </c:pt>
                <c:pt idx="6">
                  <c:v>44.879283560000005</c:v>
                </c:pt>
                <c:pt idx="7">
                  <c:v>41.734638399999987</c:v>
                </c:pt>
                <c:pt idx="8">
                  <c:v>40.175900520000013</c:v>
                </c:pt>
                <c:pt idx="9">
                  <c:v>44.108690080000024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9-4989-ADFF-71087B88AFA2}"/>
            </c:ext>
          </c:extLst>
        </c:ser>
        <c:ser>
          <c:idx val="5"/>
          <c:order val="6"/>
          <c:tx>
            <c:strRef>
              <c:f>Sild!$A$7</c:f>
              <c:strCache>
                <c:ptCount val="1"/>
                <c:pt idx="0">
                  <c:v>Rogn&amp;Melke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Sild!$B$7:$K$7</c:f>
              <c:numCache>
                <c:formatCode>0.000</c:formatCode>
                <c:ptCount val="10"/>
                <c:pt idx="0">
                  <c:v>3.1489834800000001</c:v>
                </c:pt>
                <c:pt idx="1">
                  <c:v>1.7497776800000007</c:v>
                </c:pt>
                <c:pt idx="2">
                  <c:v>3.7330291999999994</c:v>
                </c:pt>
                <c:pt idx="3">
                  <c:v>2.5559268400000006</c:v>
                </c:pt>
                <c:pt idx="4">
                  <c:v>3.2459222400000001</c:v>
                </c:pt>
                <c:pt idx="5">
                  <c:v>9.2649361999999975</c:v>
                </c:pt>
                <c:pt idx="6">
                  <c:v>14.163904760000003</c:v>
                </c:pt>
                <c:pt idx="7">
                  <c:v>9.5090435600000003</c:v>
                </c:pt>
                <c:pt idx="8">
                  <c:v>6.7891780000000015</c:v>
                </c:pt>
                <c:pt idx="9">
                  <c:v>5.8073293200000009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89-4989-ADFF-71087B88AFA2}"/>
            </c:ext>
          </c:extLst>
        </c:ser>
        <c:ser>
          <c:idx val="6"/>
          <c:order val="7"/>
          <c:tx>
            <c:strRef>
              <c:f>Sild!$A$8</c:f>
              <c:strCache>
                <c:ptCount val="1"/>
                <c:pt idx="0">
                  <c:v>Saltet filet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Sild!$B$8:$K$8</c:f>
              <c:numCache>
                <c:formatCode>0.000</c:formatCode>
                <c:ptCount val="10"/>
                <c:pt idx="0">
                  <c:v>15.097190400000002</c:v>
                </c:pt>
                <c:pt idx="1">
                  <c:v>15.090311999999997</c:v>
                </c:pt>
                <c:pt idx="2">
                  <c:v>14.352928800000001</c:v>
                </c:pt>
                <c:pt idx="3">
                  <c:v>14.500636799999997</c:v>
                </c:pt>
                <c:pt idx="4">
                  <c:v>16.200251999999995</c:v>
                </c:pt>
                <c:pt idx="5">
                  <c:v>11.272113600000004</c:v>
                </c:pt>
                <c:pt idx="6">
                  <c:v>14.678534400000002</c:v>
                </c:pt>
                <c:pt idx="7">
                  <c:v>10.793385599999997</c:v>
                </c:pt>
                <c:pt idx="8">
                  <c:v>11.897978399999994</c:v>
                </c:pt>
                <c:pt idx="9">
                  <c:v>11.003280000000002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9-4989-ADFF-71087B88AFA2}"/>
            </c:ext>
          </c:extLst>
        </c:ser>
        <c:ser>
          <c:idx val="7"/>
          <c:order val="8"/>
          <c:tx>
            <c:strRef>
              <c:f>Sild!$A$9</c:f>
              <c:strCache>
                <c:ptCount val="1"/>
                <c:pt idx="0">
                  <c:v>Saltet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Sild!$B$9:$K$9</c:f>
              <c:numCache>
                <c:formatCode>0.000</c:formatCode>
                <c:ptCount val="10"/>
                <c:pt idx="0">
                  <c:v>1.1443054000000004</c:v>
                </c:pt>
                <c:pt idx="1">
                  <c:v>0.59628939999999986</c:v>
                </c:pt>
                <c:pt idx="2">
                  <c:v>0.40947480000000003</c:v>
                </c:pt>
                <c:pt idx="3">
                  <c:v>0.77897960000000033</c:v>
                </c:pt>
                <c:pt idx="4">
                  <c:v>0.4641153999999999</c:v>
                </c:pt>
                <c:pt idx="5">
                  <c:v>1.3155940000000002</c:v>
                </c:pt>
                <c:pt idx="6">
                  <c:v>4.4017624</c:v>
                </c:pt>
                <c:pt idx="7">
                  <c:v>5.2235175999999992</c:v>
                </c:pt>
                <c:pt idx="8">
                  <c:v>4.1296808</c:v>
                </c:pt>
                <c:pt idx="9">
                  <c:v>2.1884352000000002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89-4989-ADFF-71087B88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19056"/>
        <c:axId val="1971273568"/>
      </c:barChart>
      <c:lineChart>
        <c:grouping val="standard"/>
        <c:varyColors val="0"/>
        <c:ser>
          <c:idx val="9"/>
          <c:order val="9"/>
          <c:tx>
            <c:strRef>
              <c:f>Sild!$A$11</c:f>
              <c:strCache>
                <c:ptCount val="1"/>
                <c:pt idx="0">
                  <c:v>Landet kvantum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Sild!$B$1:$K$1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Sild!$B$11:$K$11</c:f>
              <c:numCache>
                <c:formatCode>0.000</c:formatCode>
                <c:ptCount val="10"/>
                <c:pt idx="0">
                  <c:v>415.21300000000002</c:v>
                </c:pt>
                <c:pt idx="1">
                  <c:v>314.75400000000002</c:v>
                </c:pt>
                <c:pt idx="2">
                  <c:v>367.62400000000002</c:v>
                </c:pt>
                <c:pt idx="3">
                  <c:v>526.82899999999995</c:v>
                </c:pt>
                <c:pt idx="4">
                  <c:v>513.81600000000003</c:v>
                </c:pt>
                <c:pt idx="5">
                  <c:v>570.072</c:v>
                </c:pt>
                <c:pt idx="6">
                  <c:v>546.50300000000004</c:v>
                </c:pt>
                <c:pt idx="7">
                  <c:v>605.94600000000003</c:v>
                </c:pt>
                <c:pt idx="8">
                  <c:v>624.45299999999997</c:v>
                </c:pt>
                <c:pt idx="9">
                  <c:v>538.83500000000004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A89-4989-ADFF-71087B88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615552"/>
        <c:axId val="793619824"/>
      </c:lineChart>
      <c:catAx>
        <c:axId val="7545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71273568"/>
        <c:crosses val="autoZero"/>
        <c:auto val="1"/>
        <c:lblAlgn val="ctr"/>
        <c:lblOffset val="100"/>
        <c:noMultiLvlLbl val="0"/>
      </c:catAx>
      <c:valAx>
        <c:axId val="197127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4519056"/>
        <c:crosses val="autoZero"/>
        <c:crossBetween val="between"/>
      </c:valAx>
      <c:valAx>
        <c:axId val="7936198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Kvantum landet i Norge (1000 tonn)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\ ###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48615552"/>
        <c:crosses val="max"/>
        <c:crossBetween val="between"/>
      </c:valAx>
      <c:catAx>
        <c:axId val="1348615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3619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5"/>
          <c:order val="0"/>
          <c:tx>
            <c:strRef>
              <c:f>Makrell!$A$7</c:f>
              <c:strCache>
                <c:ptCount val="1"/>
                <c:pt idx="0">
                  <c:v>Levert til mel&amp;olje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Makrell!$B$1:$K$1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Makrell!$B$7:$K$7</c:f>
              <c:numCache>
                <c:formatCode>#\ ##0.000</c:formatCode>
                <c:ptCount val="10"/>
                <c:pt idx="0">
                  <c:v>0.56299999999999994</c:v>
                </c:pt>
                <c:pt idx="1">
                  <c:v>0.25700000000000001</c:v>
                </c:pt>
                <c:pt idx="2">
                  <c:v>0.157</c:v>
                </c:pt>
                <c:pt idx="3">
                  <c:v>0.41199999999999998</c:v>
                </c:pt>
                <c:pt idx="4">
                  <c:v>0.72599999999999998</c:v>
                </c:pt>
                <c:pt idx="5">
                  <c:v>0.71199999999999997</c:v>
                </c:pt>
                <c:pt idx="6">
                  <c:v>0.98299999999999998</c:v>
                </c:pt>
                <c:pt idx="7">
                  <c:v>7.6130000000000004</c:v>
                </c:pt>
                <c:pt idx="8">
                  <c:v>3.512</c:v>
                </c:pt>
                <c:pt idx="9">
                  <c:v>33.542999999999999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1A-480E-B427-2B414593F573}"/>
            </c:ext>
          </c:extLst>
        </c:ser>
        <c:ser>
          <c:idx val="0"/>
          <c:order val="1"/>
          <c:tx>
            <c:strRef>
              <c:f>Makrell!$A$2</c:f>
              <c:strCache>
                <c:ptCount val="1"/>
                <c:pt idx="0">
                  <c:v>Fersk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Makrell!$B$1:$K$1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Makrell!$B$2:$K$2</c:f>
              <c:numCache>
                <c:formatCode>#\ ##0.000</c:formatCode>
                <c:ptCount val="10"/>
                <c:pt idx="0">
                  <c:v>7.3920570000000012</c:v>
                </c:pt>
                <c:pt idx="1">
                  <c:v>1.2133980000000002</c:v>
                </c:pt>
                <c:pt idx="2">
                  <c:v>1.118169</c:v>
                </c:pt>
                <c:pt idx="3">
                  <c:v>6.8775429999999993</c:v>
                </c:pt>
                <c:pt idx="4">
                  <c:v>11.574657</c:v>
                </c:pt>
                <c:pt idx="5">
                  <c:v>8.7028590000000055</c:v>
                </c:pt>
                <c:pt idx="6">
                  <c:v>7.3171360000000005</c:v>
                </c:pt>
                <c:pt idx="7">
                  <c:v>10.685841</c:v>
                </c:pt>
                <c:pt idx="8">
                  <c:v>6.053812999999999</c:v>
                </c:pt>
                <c:pt idx="9">
                  <c:v>8.8678240000000024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A-480E-B427-2B414593F573}"/>
            </c:ext>
          </c:extLst>
        </c:ser>
        <c:ser>
          <c:idx val="1"/>
          <c:order val="2"/>
          <c:tx>
            <c:strRef>
              <c:f>Makrell!$A$3</c:f>
              <c:strCache>
                <c:ptCount val="1"/>
                <c:pt idx="0">
                  <c:v>Fryst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Makrell!$B$1:$K$1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Makrell!$B$3:$K$3</c:f>
              <c:numCache>
                <c:formatCode>#\ ##0.000</c:formatCode>
                <c:ptCount val="10"/>
                <c:pt idx="0">
                  <c:v>386.40866800000009</c:v>
                </c:pt>
                <c:pt idx="1">
                  <c:v>344.35899100000023</c:v>
                </c:pt>
                <c:pt idx="2">
                  <c:v>301.78529600000007</c:v>
                </c:pt>
                <c:pt idx="3">
                  <c:v>323.30828500000013</c:v>
                </c:pt>
                <c:pt idx="4">
                  <c:v>237.2404089999998</c:v>
                </c:pt>
                <c:pt idx="5">
                  <c:v>223.17792399999988</c:v>
                </c:pt>
                <c:pt idx="6">
                  <c:v>285.53303800000009</c:v>
                </c:pt>
                <c:pt idx="7">
                  <c:v>370.43885200000017</c:v>
                </c:pt>
                <c:pt idx="8">
                  <c:v>322.41239000000013</c:v>
                </c:pt>
                <c:pt idx="9">
                  <c:v>287.72165899999987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A-480E-B427-2B414593F573}"/>
            </c:ext>
          </c:extLst>
        </c:ser>
        <c:ser>
          <c:idx val="2"/>
          <c:order val="3"/>
          <c:tx>
            <c:strRef>
              <c:f>Makrell!$A$4</c:f>
              <c:strCache>
                <c:ptCount val="1"/>
                <c:pt idx="0">
                  <c:v>Fersk filet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Makrell!$B$1:$K$1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Makrell!$B$4:$K$4</c:f>
              <c:numCache>
                <c:formatCode>#\ ##0.000</c:formatCode>
                <c:ptCount val="10"/>
                <c:pt idx="0">
                  <c:v>2.4460015199999998</c:v>
                </c:pt>
                <c:pt idx="1">
                  <c:v>1.4363467999999997</c:v>
                </c:pt>
                <c:pt idx="2">
                  <c:v>0.60084983999999997</c:v>
                </c:pt>
                <c:pt idx="3">
                  <c:v>0.75477023999999993</c:v>
                </c:pt>
                <c:pt idx="4">
                  <c:v>1.0862100799999999</c:v>
                </c:pt>
                <c:pt idx="5">
                  <c:v>1.5151641599999999</c:v>
                </c:pt>
                <c:pt idx="6">
                  <c:v>1.2363187199999996</c:v>
                </c:pt>
                <c:pt idx="7">
                  <c:v>1.1344266399999996</c:v>
                </c:pt>
                <c:pt idx="8">
                  <c:v>0.48859199999999997</c:v>
                </c:pt>
                <c:pt idx="9">
                  <c:v>0.59483175999999993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1A-480E-B427-2B414593F573}"/>
            </c:ext>
          </c:extLst>
        </c:ser>
        <c:ser>
          <c:idx val="3"/>
          <c:order val="4"/>
          <c:tx>
            <c:strRef>
              <c:f>Makrell!$A$5</c:f>
              <c:strCache>
                <c:ptCount val="1"/>
                <c:pt idx="0">
                  <c:v>Fryst filet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Makrell!$B$1:$K$1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Makrell!$B$5:$K$5</c:f>
              <c:numCache>
                <c:formatCode>#\ ##0.000</c:formatCode>
                <c:ptCount val="10"/>
                <c:pt idx="0">
                  <c:v>8.5950965599999964</c:v>
                </c:pt>
                <c:pt idx="1">
                  <c:v>14.054367439999993</c:v>
                </c:pt>
                <c:pt idx="2">
                  <c:v>13.489570399999995</c:v>
                </c:pt>
                <c:pt idx="3">
                  <c:v>13.489370879999994</c:v>
                </c:pt>
                <c:pt idx="4">
                  <c:v>13.492716320000001</c:v>
                </c:pt>
                <c:pt idx="5">
                  <c:v>13.632275920000001</c:v>
                </c:pt>
                <c:pt idx="6">
                  <c:v>13.896649200000002</c:v>
                </c:pt>
                <c:pt idx="7">
                  <c:v>16.870232640000005</c:v>
                </c:pt>
                <c:pt idx="8">
                  <c:v>28.218027759999988</c:v>
                </c:pt>
                <c:pt idx="9">
                  <c:v>23.950178960000002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1A-480E-B427-2B414593F573}"/>
            </c:ext>
          </c:extLst>
        </c:ser>
        <c:ser>
          <c:idx val="4"/>
          <c:order val="5"/>
          <c:tx>
            <c:strRef>
              <c:f>Makrell!$A$6</c:f>
              <c:strCache>
                <c:ptCount val="1"/>
                <c:pt idx="0">
                  <c:v>Hermetikk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Makrell!$B$1:$K$1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Makrell!$B$6:$K$6</c:f>
              <c:numCache>
                <c:formatCode>#\ ##0.000</c:formatCode>
                <c:ptCount val="10"/>
                <c:pt idx="0">
                  <c:v>9.6319600000000005E-2</c:v>
                </c:pt>
                <c:pt idx="1">
                  <c:v>0.19035639999999998</c:v>
                </c:pt>
                <c:pt idx="2">
                  <c:v>0.1032434</c:v>
                </c:pt>
                <c:pt idx="3">
                  <c:v>0.10336039999999999</c:v>
                </c:pt>
                <c:pt idx="4">
                  <c:v>3.9631799999999988E-2</c:v>
                </c:pt>
                <c:pt idx="5">
                  <c:v>0.10811319999999998</c:v>
                </c:pt>
                <c:pt idx="6">
                  <c:v>3.23284E-2</c:v>
                </c:pt>
                <c:pt idx="7">
                  <c:v>6.526259999999999E-2</c:v>
                </c:pt>
                <c:pt idx="8">
                  <c:v>4.3732E-2</c:v>
                </c:pt>
                <c:pt idx="9">
                  <c:v>7.3577400000000001E-2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1A-480E-B427-2B414593F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7582320"/>
        <c:axId val="1251839984"/>
      </c:barChart>
      <c:lineChart>
        <c:grouping val="standard"/>
        <c:varyColors val="0"/>
        <c:ser>
          <c:idx val="6"/>
          <c:order val="6"/>
          <c:tx>
            <c:strRef>
              <c:f>Makrell!$A$8</c:f>
              <c:strCache>
                <c:ptCount val="1"/>
                <c:pt idx="0">
                  <c:v>Landet kvantum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Makrell!$B$1:$K$1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Makrell!$B$8:$K$8</c:f>
              <c:numCache>
                <c:formatCode>#\ ##0.000</c:formatCode>
                <c:ptCount val="10"/>
                <c:pt idx="0">
                  <c:v>424.82</c:v>
                </c:pt>
                <c:pt idx="1">
                  <c:v>383.565</c:v>
                </c:pt>
                <c:pt idx="2">
                  <c:v>317.48500000000001</c:v>
                </c:pt>
                <c:pt idx="3">
                  <c:v>228.67699999999999</c:v>
                </c:pt>
                <c:pt idx="4">
                  <c:v>271.30599999999998</c:v>
                </c:pt>
                <c:pt idx="5">
                  <c:v>232.46100000000001</c:v>
                </c:pt>
                <c:pt idx="6">
                  <c:v>317.54199999999997</c:v>
                </c:pt>
                <c:pt idx="7">
                  <c:v>389.21899999999999</c:v>
                </c:pt>
                <c:pt idx="8">
                  <c:v>385.30099999999999</c:v>
                </c:pt>
                <c:pt idx="9">
                  <c:v>339.92500000000001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1A-480E-B427-2B414593F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901248"/>
        <c:axId val="1257855232"/>
      </c:lineChart>
      <c:catAx>
        <c:axId val="134758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51839984"/>
        <c:crosses val="autoZero"/>
        <c:auto val="1"/>
        <c:lblAlgn val="ctr"/>
        <c:lblOffset val="100"/>
        <c:noMultiLvlLbl val="0"/>
      </c:catAx>
      <c:valAx>
        <c:axId val="125183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47582320"/>
        <c:crosses val="autoZero"/>
        <c:crossBetween val="between"/>
      </c:valAx>
      <c:valAx>
        <c:axId val="12578552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Kvantum landet i Norge (1000 tonn)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\ 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82901248"/>
        <c:crosses val="max"/>
        <c:crossBetween val="between"/>
      </c:valAx>
      <c:catAx>
        <c:axId val="78290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7855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Torsk!$A$2</c:f>
              <c:strCache>
                <c:ptCount val="1"/>
                <c:pt idx="0">
                  <c:v>Fryst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Torsk!$B$2:$K$2</c:f>
              <c:numCache>
                <c:formatCode>0.000</c:formatCode>
                <c:ptCount val="10"/>
                <c:pt idx="0">
                  <c:v>144.87266100000008</c:v>
                </c:pt>
                <c:pt idx="1">
                  <c:v>89.593870499999966</c:v>
                </c:pt>
                <c:pt idx="2">
                  <c:v>109.12599150000001</c:v>
                </c:pt>
                <c:pt idx="3">
                  <c:v>104.639343</c:v>
                </c:pt>
                <c:pt idx="4">
                  <c:v>79.573001999999988</c:v>
                </c:pt>
                <c:pt idx="5">
                  <c:v>86.621002499999989</c:v>
                </c:pt>
                <c:pt idx="6">
                  <c:v>86.773489499999982</c:v>
                </c:pt>
                <c:pt idx="7">
                  <c:v>97.143843000000018</c:v>
                </c:pt>
                <c:pt idx="8">
                  <c:v>100.37515500000001</c:v>
                </c:pt>
                <c:pt idx="9">
                  <c:v>61.946647499999997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D-4716-ADE0-04CA0EF3AB17}"/>
            </c:ext>
          </c:extLst>
        </c:ser>
        <c:ser>
          <c:idx val="1"/>
          <c:order val="1"/>
          <c:tx>
            <c:strRef>
              <c:f>Torsk!$A$3</c:f>
              <c:strCache>
                <c:ptCount val="1"/>
                <c:pt idx="0">
                  <c:v>Fersk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Torsk!$B$3:$K$3</c:f>
              <c:numCache>
                <c:formatCode>0.000</c:formatCode>
                <c:ptCount val="10"/>
                <c:pt idx="0">
                  <c:v>88.271248499999942</c:v>
                </c:pt>
                <c:pt idx="1">
                  <c:v>79.929755999999998</c:v>
                </c:pt>
                <c:pt idx="2">
                  <c:v>86.536907999999968</c:v>
                </c:pt>
                <c:pt idx="3">
                  <c:v>91.14609149999994</c:v>
                </c:pt>
                <c:pt idx="4">
                  <c:v>85.823770499999981</c:v>
                </c:pt>
                <c:pt idx="5">
                  <c:v>66.158836499999992</c:v>
                </c:pt>
                <c:pt idx="6">
                  <c:v>63.866944499999967</c:v>
                </c:pt>
                <c:pt idx="7">
                  <c:v>82.637134500000059</c:v>
                </c:pt>
                <c:pt idx="8">
                  <c:v>69.507716999999985</c:v>
                </c:pt>
                <c:pt idx="9">
                  <c:v>53.084792999999983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9D-4716-ADE0-04CA0EF3AB17}"/>
            </c:ext>
          </c:extLst>
        </c:ser>
        <c:ser>
          <c:idx val="2"/>
          <c:order val="2"/>
          <c:tx>
            <c:strRef>
              <c:f>Torsk!$A$4</c:f>
              <c:strCache>
                <c:ptCount val="1"/>
                <c:pt idx="0">
                  <c:v>Fersk filet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Torsk!$B$4:$K$4</c:f>
              <c:numCache>
                <c:formatCode>0.000</c:formatCode>
                <c:ptCount val="10"/>
                <c:pt idx="0">
                  <c:v>17.127006732400002</c:v>
                </c:pt>
                <c:pt idx="1">
                  <c:v>14.380336766000001</c:v>
                </c:pt>
                <c:pt idx="2">
                  <c:v>13.562968048399998</c:v>
                </c:pt>
                <c:pt idx="3">
                  <c:v>14.876626426799994</c:v>
                </c:pt>
                <c:pt idx="4">
                  <c:v>13.972385095600004</c:v>
                </c:pt>
                <c:pt idx="5">
                  <c:v>13.171481674800003</c:v>
                </c:pt>
                <c:pt idx="6">
                  <c:v>9.9246162991999984</c:v>
                </c:pt>
                <c:pt idx="7">
                  <c:v>13.4624541614</c:v>
                </c:pt>
                <c:pt idx="8">
                  <c:v>10.877711216000003</c:v>
                </c:pt>
                <c:pt idx="9">
                  <c:v>7.5358328855999988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9D-4716-ADE0-04CA0EF3AB17}"/>
            </c:ext>
          </c:extLst>
        </c:ser>
        <c:ser>
          <c:idx val="3"/>
          <c:order val="3"/>
          <c:tx>
            <c:strRef>
              <c:f>Torsk!$A$5</c:f>
              <c:strCache>
                <c:ptCount val="1"/>
                <c:pt idx="0">
                  <c:v>Fryst filet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Torsk!$B$5:$K$5</c:f>
              <c:numCache>
                <c:formatCode>0.000</c:formatCode>
                <c:ptCount val="10"/>
                <c:pt idx="0">
                  <c:v>41.211475396600022</c:v>
                </c:pt>
                <c:pt idx="1">
                  <c:v>32.606909749400003</c:v>
                </c:pt>
                <c:pt idx="2">
                  <c:v>30.439571308599987</c:v>
                </c:pt>
                <c:pt idx="3">
                  <c:v>30.118922676799997</c:v>
                </c:pt>
                <c:pt idx="4">
                  <c:v>31.815248107799988</c:v>
                </c:pt>
                <c:pt idx="5">
                  <c:v>29.641302534200005</c:v>
                </c:pt>
                <c:pt idx="6">
                  <c:v>30.530550845999976</c:v>
                </c:pt>
                <c:pt idx="7">
                  <c:v>37.516395107400001</c:v>
                </c:pt>
                <c:pt idx="8">
                  <c:v>29.169602517800008</c:v>
                </c:pt>
                <c:pt idx="9">
                  <c:v>19.848663755200004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9D-4716-ADE0-04CA0EF3AB17}"/>
            </c:ext>
          </c:extLst>
        </c:ser>
        <c:ser>
          <c:idx val="4"/>
          <c:order val="4"/>
          <c:tx>
            <c:strRef>
              <c:f>Torsk!$A$6</c:f>
              <c:strCache>
                <c:ptCount val="1"/>
                <c:pt idx="0">
                  <c:v>Farse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Torsk!$B$6:$K$6</c:f>
              <c:numCache>
                <c:formatCode>0.000</c:formatCode>
                <c:ptCount val="10"/>
                <c:pt idx="0">
                  <c:v>4.061225455399998</c:v>
                </c:pt>
                <c:pt idx="1">
                  <c:v>2.6155533579999992</c:v>
                </c:pt>
                <c:pt idx="2">
                  <c:v>5.5104109956000009</c:v>
                </c:pt>
                <c:pt idx="3">
                  <c:v>4.0058180585999983</c:v>
                </c:pt>
                <c:pt idx="4">
                  <c:v>2.7395450044000009</c:v>
                </c:pt>
                <c:pt idx="5">
                  <c:v>3.0628798183999999</c:v>
                </c:pt>
                <c:pt idx="6">
                  <c:v>2.0203911475999998</c:v>
                </c:pt>
                <c:pt idx="7">
                  <c:v>1.8672188876000004</c:v>
                </c:pt>
                <c:pt idx="8">
                  <c:v>0.95469586979999987</c:v>
                </c:pt>
                <c:pt idx="9">
                  <c:v>0.7238644085999999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D-4716-ADE0-04CA0EF3AB17}"/>
            </c:ext>
          </c:extLst>
        </c:ser>
        <c:ser>
          <c:idx val="5"/>
          <c:order val="5"/>
          <c:tx>
            <c:strRef>
              <c:f>Torsk!$A$7</c:f>
              <c:strCache>
                <c:ptCount val="1"/>
                <c:pt idx="0">
                  <c:v>Klippfisk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Torsk!$B$7:$K$7</c:f>
              <c:numCache>
                <c:formatCode>0.000</c:formatCode>
                <c:ptCount val="10"/>
                <c:pt idx="0">
                  <c:v>123.55697717999998</c:v>
                </c:pt>
                <c:pt idx="1">
                  <c:v>110.66695731000002</c:v>
                </c:pt>
                <c:pt idx="2">
                  <c:v>104.20445762999996</c:v>
                </c:pt>
                <c:pt idx="3">
                  <c:v>104.40618551999991</c:v>
                </c:pt>
                <c:pt idx="4">
                  <c:v>97.702386600000011</c:v>
                </c:pt>
                <c:pt idx="5">
                  <c:v>97.432266749999997</c:v>
                </c:pt>
                <c:pt idx="6">
                  <c:v>81.139162650000003</c:v>
                </c:pt>
                <c:pt idx="7">
                  <c:v>86.252302499999985</c:v>
                </c:pt>
                <c:pt idx="8">
                  <c:v>79.062828390000021</c:v>
                </c:pt>
                <c:pt idx="9">
                  <c:v>59.512670490000048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9D-4716-ADE0-04CA0EF3AB17}"/>
            </c:ext>
          </c:extLst>
        </c:ser>
        <c:ser>
          <c:idx val="6"/>
          <c:order val="6"/>
          <c:tx>
            <c:strRef>
              <c:f>Torsk!$A$8</c:f>
              <c:strCache>
                <c:ptCount val="1"/>
                <c:pt idx="0">
                  <c:v>Saltfisk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Torsk!$B$8:$K$8</c:f>
              <c:numCache>
                <c:formatCode>0.000</c:formatCode>
                <c:ptCount val="10"/>
                <c:pt idx="0">
                  <c:v>65.795322321803226</c:v>
                </c:pt>
                <c:pt idx="1">
                  <c:v>58.715184024297919</c:v>
                </c:pt>
                <c:pt idx="2">
                  <c:v>54.24270566637815</c:v>
                </c:pt>
                <c:pt idx="3">
                  <c:v>50.440798831384065</c:v>
                </c:pt>
                <c:pt idx="4">
                  <c:v>52.431093400657382</c:v>
                </c:pt>
                <c:pt idx="5">
                  <c:v>39.528451391894386</c:v>
                </c:pt>
                <c:pt idx="6">
                  <c:v>42.051082102680674</c:v>
                </c:pt>
                <c:pt idx="7">
                  <c:v>41.524185191810936</c:v>
                </c:pt>
                <c:pt idx="8">
                  <c:v>51.365264963812116</c:v>
                </c:pt>
                <c:pt idx="9">
                  <c:v>44.50808666114122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9D-4716-ADE0-04CA0EF3AB17}"/>
            </c:ext>
          </c:extLst>
        </c:ser>
        <c:ser>
          <c:idx val="7"/>
          <c:order val="7"/>
          <c:tx>
            <c:strRef>
              <c:f>Torsk!$A$9</c:f>
              <c:strCache>
                <c:ptCount val="1"/>
                <c:pt idx="0">
                  <c:v>Saltet filet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Torsk!$B$9:$K$9</c:f>
              <c:numCache>
                <c:formatCode>0.000</c:formatCode>
                <c:ptCount val="10"/>
                <c:pt idx="0">
                  <c:v>2.7505108800000002</c:v>
                </c:pt>
                <c:pt idx="1">
                  <c:v>1.2642559900000003</c:v>
                </c:pt>
                <c:pt idx="2">
                  <c:v>1.0055702100000001</c:v>
                </c:pt>
                <c:pt idx="3">
                  <c:v>2.4631687100000006</c:v>
                </c:pt>
                <c:pt idx="4">
                  <c:v>2.3228392999999996</c:v>
                </c:pt>
                <c:pt idx="5">
                  <c:v>1.8877549600000008</c:v>
                </c:pt>
                <c:pt idx="6">
                  <c:v>3.0470143000000007</c:v>
                </c:pt>
                <c:pt idx="7">
                  <c:v>3.9560057399999997</c:v>
                </c:pt>
                <c:pt idx="8">
                  <c:v>2.6152803600000003</c:v>
                </c:pt>
                <c:pt idx="9">
                  <c:v>2.1157392100000001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9D-4716-ADE0-04CA0EF3AB17}"/>
            </c:ext>
          </c:extLst>
        </c:ser>
        <c:ser>
          <c:idx val="8"/>
          <c:order val="8"/>
          <c:tx>
            <c:strRef>
              <c:f>Torsk!$A$10</c:f>
              <c:strCache>
                <c:ptCount val="1"/>
                <c:pt idx="0">
                  <c:v>Tørrfisk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Torsk!$B$10:$K$10</c:f>
              <c:numCache>
                <c:formatCode>0.000</c:formatCode>
                <c:ptCount val="10"/>
                <c:pt idx="0">
                  <c:v>34.062330654693397</c:v>
                </c:pt>
                <c:pt idx="1">
                  <c:v>25.461666102186861</c:v>
                </c:pt>
                <c:pt idx="2">
                  <c:v>24.556232673158714</c:v>
                </c:pt>
                <c:pt idx="3">
                  <c:v>22.158977386483407</c:v>
                </c:pt>
                <c:pt idx="4">
                  <c:v>22.406509844047822</c:v>
                </c:pt>
                <c:pt idx="5">
                  <c:v>22.438985067668096</c:v>
                </c:pt>
                <c:pt idx="6">
                  <c:v>19.074288300691038</c:v>
                </c:pt>
                <c:pt idx="7">
                  <c:v>22.422326052103934</c:v>
                </c:pt>
                <c:pt idx="8">
                  <c:v>19.110846651814303</c:v>
                </c:pt>
                <c:pt idx="9">
                  <c:v>14.451425118583114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9D-4716-ADE0-04CA0EF3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3616880"/>
        <c:axId val="962903008"/>
      </c:barChart>
      <c:lineChart>
        <c:grouping val="standard"/>
        <c:varyColors val="0"/>
        <c:ser>
          <c:idx val="9"/>
          <c:order val="9"/>
          <c:tx>
            <c:strRef>
              <c:f>Torsk!$A$11</c:f>
              <c:strCache>
                <c:ptCount val="1"/>
                <c:pt idx="0">
                  <c:v>Fangst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Torsk!$B$1:$K$1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Torsk!$B$11:$K$11</c:f>
              <c:numCache>
                <c:formatCode>0.000</c:formatCode>
                <c:ptCount val="10"/>
                <c:pt idx="0">
                  <c:v>473.47750670001</c:v>
                </c:pt>
                <c:pt idx="1">
                  <c:v>422.24223120000602</c:v>
                </c:pt>
                <c:pt idx="2">
                  <c:v>408.75965660000901</c:v>
                </c:pt>
                <c:pt idx="3">
                  <c:v>416.97004000001198</c:v>
                </c:pt>
                <c:pt idx="4">
                  <c:v>376.53287588000501</c:v>
                </c:pt>
                <c:pt idx="5">
                  <c:v>329.88708536000399</c:v>
                </c:pt>
                <c:pt idx="6">
                  <c:v>331.71036167001097</c:v>
                </c:pt>
                <c:pt idx="7">
                  <c:v>381.73377400592295</c:v>
                </c:pt>
                <c:pt idx="8">
                  <c:v>354.58847281287905</c:v>
                </c:pt>
                <c:pt idx="9">
                  <c:v>293.78581419398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9D-4716-ADE0-04CA0EF3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801072"/>
        <c:axId val="962908464"/>
      </c:lineChart>
      <c:catAx>
        <c:axId val="79361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2903008"/>
        <c:crosses val="autoZero"/>
        <c:auto val="1"/>
        <c:lblAlgn val="ctr"/>
        <c:lblOffset val="100"/>
        <c:noMultiLvlLbl val="0"/>
      </c:catAx>
      <c:valAx>
        <c:axId val="9629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3616880"/>
        <c:crosses val="autoZero"/>
        <c:crossBetween val="between"/>
      </c:valAx>
      <c:valAx>
        <c:axId val="9629084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Fangst</a:t>
                </a:r>
                <a:r>
                  <a:rPr lang="nb-NO" baseline="0"/>
                  <a:t> norsk fartøy (1000 tonn)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8801072"/>
        <c:crosses val="max"/>
        <c:crossBetween val="between"/>
      </c:valAx>
      <c:catAx>
        <c:axId val="26880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908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Sei!$A$2</c:f>
              <c:strCache>
                <c:ptCount val="1"/>
                <c:pt idx="0">
                  <c:v>Fryst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Sei!$B$1:$K$1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Sei!$B$2:$K$2</c:f>
              <c:numCache>
                <c:formatCode>General</c:formatCode>
                <c:ptCount val="10"/>
                <c:pt idx="0">
                  <c:v>22.772080799999998</c:v>
                </c:pt>
                <c:pt idx="1">
                  <c:v>27.973229850000003</c:v>
                </c:pt>
                <c:pt idx="2">
                  <c:v>25.621459650000006</c:v>
                </c:pt>
                <c:pt idx="3">
                  <c:v>28.941930449999997</c:v>
                </c:pt>
                <c:pt idx="4">
                  <c:v>45.947259099999997</c:v>
                </c:pt>
                <c:pt idx="5">
                  <c:v>53.527826200000028</c:v>
                </c:pt>
                <c:pt idx="6">
                  <c:v>36.67187460000001</c:v>
                </c:pt>
                <c:pt idx="7">
                  <c:v>30.782114149999995</c:v>
                </c:pt>
                <c:pt idx="8">
                  <c:v>54.012360600000008</c:v>
                </c:pt>
                <c:pt idx="9">
                  <c:v>39.126977549999999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D5-4D05-9AF4-3426B360FF1D}"/>
            </c:ext>
          </c:extLst>
        </c:ser>
        <c:ser>
          <c:idx val="1"/>
          <c:order val="1"/>
          <c:tx>
            <c:strRef>
              <c:f>Sei!$A$3</c:f>
              <c:strCache>
                <c:ptCount val="1"/>
                <c:pt idx="0">
                  <c:v>Fersk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Sei!$B$1:$K$1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Sei!$B$3:$K$3</c:f>
              <c:numCache>
                <c:formatCode>General</c:formatCode>
                <c:ptCount val="10"/>
                <c:pt idx="0">
                  <c:v>6.7627703999999973</c:v>
                </c:pt>
                <c:pt idx="1">
                  <c:v>11.930869200000004</c:v>
                </c:pt>
                <c:pt idx="2">
                  <c:v>19.240642799999993</c:v>
                </c:pt>
                <c:pt idx="3">
                  <c:v>18.6864192</c:v>
                </c:pt>
                <c:pt idx="4">
                  <c:v>19.004048399999991</c:v>
                </c:pt>
                <c:pt idx="5">
                  <c:v>23.017750800000019</c:v>
                </c:pt>
                <c:pt idx="6">
                  <c:v>23.707709999999999</c:v>
                </c:pt>
                <c:pt idx="7">
                  <c:v>22.75206</c:v>
                </c:pt>
                <c:pt idx="8">
                  <c:v>20.440989599999998</c:v>
                </c:pt>
                <c:pt idx="9">
                  <c:v>24.320342399999987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D5-4D05-9AF4-3426B360FF1D}"/>
            </c:ext>
          </c:extLst>
        </c:ser>
        <c:ser>
          <c:idx val="2"/>
          <c:order val="2"/>
          <c:tx>
            <c:strRef>
              <c:f>Sei!$A$4</c:f>
              <c:strCache>
                <c:ptCount val="1"/>
                <c:pt idx="0">
                  <c:v>Fersk filet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Sei!$B$1:$K$1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Sei!$B$4:$K$4</c:f>
              <c:numCache>
                <c:formatCode>General</c:formatCode>
                <c:ptCount val="10"/>
                <c:pt idx="0">
                  <c:v>0.65588900000000017</c:v>
                </c:pt>
                <c:pt idx="1">
                  <c:v>1.0318255999999999</c:v>
                </c:pt>
                <c:pt idx="2">
                  <c:v>1.0257441999999997</c:v>
                </c:pt>
                <c:pt idx="3">
                  <c:v>1.2291032</c:v>
                </c:pt>
                <c:pt idx="4">
                  <c:v>1.3333944000000002</c:v>
                </c:pt>
                <c:pt idx="5">
                  <c:v>1.357278</c:v>
                </c:pt>
                <c:pt idx="6">
                  <c:v>0.7912918000000001</c:v>
                </c:pt>
                <c:pt idx="7">
                  <c:v>1.3259740000000002</c:v>
                </c:pt>
                <c:pt idx="8">
                  <c:v>2.0859149999999995</c:v>
                </c:pt>
                <c:pt idx="9">
                  <c:v>1.6001206000000001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D5-4D05-9AF4-3426B360FF1D}"/>
            </c:ext>
          </c:extLst>
        </c:ser>
        <c:ser>
          <c:idx val="3"/>
          <c:order val="3"/>
          <c:tx>
            <c:strRef>
              <c:f>Sei!$A$5</c:f>
              <c:strCache>
                <c:ptCount val="1"/>
                <c:pt idx="0">
                  <c:v>Fryst filet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Sei!$B$1:$K$1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Sei!$B$5:$K$5</c:f>
              <c:numCache>
                <c:formatCode>General</c:formatCode>
                <c:ptCount val="10"/>
                <c:pt idx="0">
                  <c:v>6.1034245999999994</c:v>
                </c:pt>
                <c:pt idx="1">
                  <c:v>5.7421649999999982</c:v>
                </c:pt>
                <c:pt idx="2">
                  <c:v>3.5933299999999995</c:v>
                </c:pt>
                <c:pt idx="3">
                  <c:v>6.4092028000000001</c:v>
                </c:pt>
                <c:pt idx="4">
                  <c:v>7.6693136000000033</c:v>
                </c:pt>
                <c:pt idx="5">
                  <c:v>7.8167413999999997</c:v>
                </c:pt>
                <c:pt idx="6">
                  <c:v>6.1916712000000036</c:v>
                </c:pt>
                <c:pt idx="7">
                  <c:v>7.6131402000000001</c:v>
                </c:pt>
                <c:pt idx="8">
                  <c:v>6.368125400000002</c:v>
                </c:pt>
                <c:pt idx="9">
                  <c:v>6.747532999999998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D5-4D05-9AF4-3426B360FF1D}"/>
            </c:ext>
          </c:extLst>
        </c:ser>
        <c:ser>
          <c:idx val="4"/>
          <c:order val="4"/>
          <c:tx>
            <c:strRef>
              <c:f>Sei!$A$6</c:f>
              <c:strCache>
                <c:ptCount val="1"/>
                <c:pt idx="0">
                  <c:v>Farse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Sei!$B$1:$K$1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Sei!$B$6:$K$6</c:f>
              <c:numCache>
                <c:formatCode>General</c:formatCode>
                <c:ptCount val="10"/>
                <c:pt idx="0">
                  <c:v>3.3693400000000005E-2</c:v>
                </c:pt>
                <c:pt idx="1">
                  <c:v>3.0295200000000008E-2</c:v>
                </c:pt>
                <c:pt idx="2">
                  <c:v>0.1071018</c:v>
                </c:pt>
                <c:pt idx="3">
                  <c:v>9.4057600000000005E-2</c:v>
                </c:pt>
                <c:pt idx="4">
                  <c:v>2.2245600000000004E-2</c:v>
                </c:pt>
                <c:pt idx="5">
                  <c:v>0.25358839999999999</c:v>
                </c:pt>
                <c:pt idx="6">
                  <c:v>0.39563419999999988</c:v>
                </c:pt>
                <c:pt idx="7">
                  <c:v>5.3705599999999999E-2</c:v>
                </c:pt>
                <c:pt idx="8">
                  <c:v>8.2113200000000011E-2</c:v>
                </c:pt>
                <c:pt idx="9">
                  <c:v>0.25146679999999999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4D5-4D05-9AF4-3426B360FF1D}"/>
            </c:ext>
          </c:extLst>
        </c:ser>
        <c:ser>
          <c:idx val="5"/>
          <c:order val="5"/>
          <c:tx>
            <c:strRef>
              <c:f>Sei!$A$7</c:f>
              <c:strCache>
                <c:ptCount val="1"/>
                <c:pt idx="0">
                  <c:v>Klippfisk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Sei!$B$1:$K$1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Sei!$B$7:$K$7</c:f>
              <c:numCache>
                <c:formatCode>General</c:formatCode>
                <c:ptCount val="10"/>
                <c:pt idx="0">
                  <c:v>105.09933199999998</c:v>
                </c:pt>
                <c:pt idx="1">
                  <c:v>89.786936449999999</c:v>
                </c:pt>
                <c:pt idx="2">
                  <c:v>80.329375550000023</c:v>
                </c:pt>
                <c:pt idx="3">
                  <c:v>99.13122030000001</c:v>
                </c:pt>
                <c:pt idx="4">
                  <c:v>115.86817645000006</c:v>
                </c:pt>
                <c:pt idx="5">
                  <c:v>115.38859784999997</c:v>
                </c:pt>
                <c:pt idx="6">
                  <c:v>108.39533859999999</c:v>
                </c:pt>
                <c:pt idx="7">
                  <c:v>118.26839359999992</c:v>
                </c:pt>
                <c:pt idx="8">
                  <c:v>111.90213314999997</c:v>
                </c:pt>
                <c:pt idx="9">
                  <c:v>95.046581899999964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4D5-4D05-9AF4-3426B360FF1D}"/>
            </c:ext>
          </c:extLst>
        </c:ser>
        <c:ser>
          <c:idx val="6"/>
          <c:order val="6"/>
          <c:tx>
            <c:strRef>
              <c:f>Sei!$A$8</c:f>
              <c:strCache>
                <c:ptCount val="1"/>
                <c:pt idx="0">
                  <c:v>Saltfisk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Sei!$B$1:$K$1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Sei!$B$8:$K$8</c:f>
              <c:numCache>
                <c:formatCode>General</c:formatCode>
                <c:ptCount val="10"/>
                <c:pt idx="0">
                  <c:v>1.3660259999999997</c:v>
                </c:pt>
                <c:pt idx="1">
                  <c:v>2.3773560000000002</c:v>
                </c:pt>
                <c:pt idx="2">
                  <c:v>2.1532439999999999</c:v>
                </c:pt>
                <c:pt idx="3">
                  <c:v>2.0081560000000005</c:v>
                </c:pt>
                <c:pt idx="4">
                  <c:v>2.5193960000000009</c:v>
                </c:pt>
                <c:pt idx="5">
                  <c:v>2.6076899999999998</c:v>
                </c:pt>
                <c:pt idx="6">
                  <c:v>3.2563220000000008</c:v>
                </c:pt>
                <c:pt idx="7">
                  <c:v>2.7228959999999995</c:v>
                </c:pt>
                <c:pt idx="8">
                  <c:v>4.7122119999999992</c:v>
                </c:pt>
                <c:pt idx="9">
                  <c:v>4.4557500000000001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4D5-4D05-9AF4-3426B360FF1D}"/>
            </c:ext>
          </c:extLst>
        </c:ser>
        <c:ser>
          <c:idx val="7"/>
          <c:order val="7"/>
          <c:tx>
            <c:strRef>
              <c:f>Sei!$A$9</c:f>
              <c:strCache>
                <c:ptCount val="1"/>
                <c:pt idx="0">
                  <c:v>Tørrfisk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Sei!$B$1:$K$1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Sei!$B$9:$K$9</c:f>
              <c:numCache>
                <c:formatCode>General</c:formatCode>
                <c:ptCount val="10"/>
                <c:pt idx="0">
                  <c:v>6.0606032600458875</c:v>
                </c:pt>
                <c:pt idx="1">
                  <c:v>2.3650380086692548</c:v>
                </c:pt>
                <c:pt idx="2">
                  <c:v>1.2461095954712318</c:v>
                </c:pt>
                <c:pt idx="3">
                  <c:v>2.2481747799999998</c:v>
                </c:pt>
                <c:pt idx="4">
                  <c:v>3.5460728700000006</c:v>
                </c:pt>
                <c:pt idx="5">
                  <c:v>1.6685005399999995</c:v>
                </c:pt>
                <c:pt idx="6">
                  <c:v>1.6018466900000001</c:v>
                </c:pt>
                <c:pt idx="7">
                  <c:v>1.4598455199999998</c:v>
                </c:pt>
                <c:pt idx="8">
                  <c:v>1.2784566500000003</c:v>
                </c:pt>
                <c:pt idx="9">
                  <c:v>1.2342614199999999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4D5-4D05-9AF4-3426B360F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3616880"/>
        <c:axId val="962903008"/>
      </c:barChart>
      <c:lineChart>
        <c:grouping val="standard"/>
        <c:varyColors val="0"/>
        <c:ser>
          <c:idx val="8"/>
          <c:order val="8"/>
          <c:tx>
            <c:strRef>
              <c:f>Sei!$A$10</c:f>
              <c:strCache>
                <c:ptCount val="1"/>
                <c:pt idx="0">
                  <c:v>Fangst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marker>
            <c:symbol val="none"/>
          </c:marker>
          <c:cat>
            <c:numRef>
              <c:f>Sei!$B$1:$K$1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Sei!$B$10:$K$10</c:f>
              <c:numCache>
                <c:formatCode>General</c:formatCode>
                <c:ptCount val="10"/>
                <c:pt idx="0">
                  <c:v>153.83268399999898</c:v>
                </c:pt>
                <c:pt idx="1">
                  <c:v>151.50834829999798</c:v>
                </c:pt>
                <c:pt idx="2">
                  <c:v>153.01545689999898</c:v>
                </c:pt>
                <c:pt idx="3">
                  <c:v>179.14963259999902</c:v>
                </c:pt>
                <c:pt idx="4">
                  <c:v>202.597374410002</c:v>
                </c:pt>
                <c:pt idx="5">
                  <c:v>195.03506062</c:v>
                </c:pt>
                <c:pt idx="6">
                  <c:v>191.496389700001</c:v>
                </c:pt>
                <c:pt idx="7">
                  <c:v>192.045403193016</c:v>
                </c:pt>
                <c:pt idx="8">
                  <c:v>212.12453960982401</c:v>
                </c:pt>
                <c:pt idx="9">
                  <c:v>231.49886499408902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4D5-4D05-9AF4-3426B360F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318992"/>
        <c:axId val="1970043584"/>
      </c:lineChart>
      <c:catAx>
        <c:axId val="79361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2903008"/>
        <c:crosses val="autoZero"/>
        <c:auto val="1"/>
        <c:lblAlgn val="ctr"/>
        <c:lblOffset val="100"/>
        <c:noMultiLvlLbl val="0"/>
      </c:catAx>
      <c:valAx>
        <c:axId val="9629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3616880"/>
        <c:crosses val="autoZero"/>
        <c:crossBetween val="between"/>
      </c:valAx>
      <c:valAx>
        <c:axId val="19700435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85318992"/>
        <c:crosses val="max"/>
        <c:crossBetween val="between"/>
      </c:valAx>
      <c:catAx>
        <c:axId val="785318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004358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Hyse!$A$2</c:f>
              <c:strCache>
                <c:ptCount val="1"/>
                <c:pt idx="0">
                  <c:v>Fryst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Hyse!$B$1:$K$1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Hyse!$B$2:$K$2</c:f>
              <c:numCache>
                <c:formatCode>0.000</c:formatCode>
                <c:ptCount val="10"/>
                <c:pt idx="0">
                  <c:v>54.027619799999975</c:v>
                </c:pt>
                <c:pt idx="1">
                  <c:v>44.0805176</c:v>
                </c:pt>
                <c:pt idx="2">
                  <c:v>68.392898000000002</c:v>
                </c:pt>
                <c:pt idx="3">
                  <c:v>73.289360199999976</c:v>
                </c:pt>
                <c:pt idx="4">
                  <c:v>60.2935424</c:v>
                </c:pt>
                <c:pt idx="5">
                  <c:v>56.707368199999998</c:v>
                </c:pt>
                <c:pt idx="6">
                  <c:v>53.03115020000002</c:v>
                </c:pt>
                <c:pt idx="7">
                  <c:v>58.070016199999955</c:v>
                </c:pt>
                <c:pt idx="8">
                  <c:v>56.269358599999983</c:v>
                </c:pt>
                <c:pt idx="9">
                  <c:v>49.613554199999996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42-4A43-BF2A-3DCE76C03406}"/>
            </c:ext>
          </c:extLst>
        </c:ser>
        <c:ser>
          <c:idx val="1"/>
          <c:order val="1"/>
          <c:tx>
            <c:strRef>
              <c:f>Hyse!$A$3</c:f>
              <c:strCache>
                <c:ptCount val="1"/>
                <c:pt idx="0">
                  <c:v>Fersk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Hyse!$B$1:$K$1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Hyse!$B$3:$K$3</c:f>
              <c:numCache>
                <c:formatCode>0.000</c:formatCode>
                <c:ptCount val="10"/>
                <c:pt idx="0">
                  <c:v>24.744642480000014</c:v>
                </c:pt>
                <c:pt idx="1">
                  <c:v>23.031522020000008</c:v>
                </c:pt>
                <c:pt idx="2">
                  <c:v>20.801258299999997</c:v>
                </c:pt>
                <c:pt idx="3">
                  <c:v>21.256836240000002</c:v>
                </c:pt>
                <c:pt idx="4">
                  <c:v>17.233859880000001</c:v>
                </c:pt>
                <c:pt idx="5">
                  <c:v>18.673975540000004</c:v>
                </c:pt>
                <c:pt idx="6">
                  <c:v>20.91018763999999</c:v>
                </c:pt>
                <c:pt idx="7">
                  <c:v>19.84981368</c:v>
                </c:pt>
                <c:pt idx="8">
                  <c:v>19.994050979999994</c:v>
                </c:pt>
                <c:pt idx="9">
                  <c:v>13.650877199999993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42-4A43-BF2A-3DCE76C03406}"/>
            </c:ext>
          </c:extLst>
        </c:ser>
        <c:ser>
          <c:idx val="2"/>
          <c:order val="2"/>
          <c:tx>
            <c:strRef>
              <c:f>Hyse!$A$4</c:f>
              <c:strCache>
                <c:ptCount val="1"/>
                <c:pt idx="0">
                  <c:v>Fersk filet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Hyse!$B$1:$K$1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Hyse!$B$4:$K$4</c:f>
              <c:numCache>
                <c:formatCode>0.000</c:formatCode>
                <c:ptCount val="10"/>
                <c:pt idx="0">
                  <c:v>3.7446219999999997</c:v>
                </c:pt>
                <c:pt idx="1">
                  <c:v>4.5560844000000005</c:v>
                </c:pt>
                <c:pt idx="2">
                  <c:v>4.5142383999999991</c:v>
                </c:pt>
                <c:pt idx="3">
                  <c:v>4.0459580000000006</c:v>
                </c:pt>
                <c:pt idx="4">
                  <c:v>3.6651327999999999</c:v>
                </c:pt>
                <c:pt idx="5">
                  <c:v>4.0440455999999996</c:v>
                </c:pt>
                <c:pt idx="6">
                  <c:v>3.1628100000000008</c:v>
                </c:pt>
                <c:pt idx="7">
                  <c:v>1.8863516</c:v>
                </c:pt>
                <c:pt idx="8">
                  <c:v>1.7454751999999998</c:v>
                </c:pt>
                <c:pt idx="9">
                  <c:v>1.7638908000000002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42-4A43-BF2A-3DCE76C03406}"/>
            </c:ext>
          </c:extLst>
        </c:ser>
        <c:ser>
          <c:idx val="3"/>
          <c:order val="3"/>
          <c:tx>
            <c:strRef>
              <c:f>Hyse!$A$5</c:f>
              <c:strCache>
                <c:ptCount val="1"/>
                <c:pt idx="0">
                  <c:v>Fryst filet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Hyse!$B$1:$K$1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Hyse!$B$5:$K$5</c:f>
              <c:numCache>
                <c:formatCode>0.000</c:formatCode>
                <c:ptCount val="10"/>
                <c:pt idx="0">
                  <c:v>8.727459299999996</c:v>
                </c:pt>
                <c:pt idx="1">
                  <c:v>7.8537973499999971</c:v>
                </c:pt>
                <c:pt idx="2">
                  <c:v>9.0398133000000005</c:v>
                </c:pt>
                <c:pt idx="3">
                  <c:v>8.5383711000000044</c:v>
                </c:pt>
                <c:pt idx="4">
                  <c:v>7.8178149000000001</c:v>
                </c:pt>
                <c:pt idx="5">
                  <c:v>6.7716148500000006</c:v>
                </c:pt>
                <c:pt idx="6">
                  <c:v>5.5820394000000011</c:v>
                </c:pt>
                <c:pt idx="7">
                  <c:v>4.9796396999999999</c:v>
                </c:pt>
                <c:pt idx="8">
                  <c:v>3.1331727000000003</c:v>
                </c:pt>
                <c:pt idx="9">
                  <c:v>3.6826492500000003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042-4A43-BF2A-3DCE76C03406}"/>
            </c:ext>
          </c:extLst>
        </c:ser>
        <c:ser>
          <c:idx val="4"/>
          <c:order val="4"/>
          <c:tx>
            <c:strRef>
              <c:f>Hyse!$A$6</c:f>
              <c:strCache>
                <c:ptCount val="1"/>
                <c:pt idx="0">
                  <c:v>Farse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Hyse!$B$1:$K$1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Hyse!$B$6:$K$6</c:f>
              <c:numCache>
                <c:formatCode>0.000</c:formatCode>
                <c:ptCount val="10"/>
                <c:pt idx="0">
                  <c:v>0.35687924999999998</c:v>
                </c:pt>
                <c:pt idx="1">
                  <c:v>0.31363289999999999</c:v>
                </c:pt>
                <c:pt idx="2">
                  <c:v>0.19557089999999999</c:v>
                </c:pt>
                <c:pt idx="3">
                  <c:v>5.0916599999999992E-2</c:v>
                </c:pt>
                <c:pt idx="4">
                  <c:v>9.2972250000000006E-2</c:v>
                </c:pt>
                <c:pt idx="5">
                  <c:v>0.17801909999999999</c:v>
                </c:pt>
                <c:pt idx="6">
                  <c:v>9.3441600000000014E-2</c:v>
                </c:pt>
                <c:pt idx="7">
                  <c:v>2.54583E-2</c:v>
                </c:pt>
                <c:pt idx="8">
                  <c:v>1.5340499999999999E-3</c:v>
                </c:pt>
                <c:pt idx="9">
                  <c:v>8.5308300000000004E-2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042-4A43-BF2A-3DCE76C03406}"/>
            </c:ext>
          </c:extLst>
        </c:ser>
        <c:ser>
          <c:idx val="5"/>
          <c:order val="5"/>
          <c:tx>
            <c:strRef>
              <c:f>Hyse!$A$7</c:f>
              <c:strCache>
                <c:ptCount val="1"/>
                <c:pt idx="0">
                  <c:v>Klippfisk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Hyse!$B$1:$K$1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Hyse!$B$7:$K$7</c:f>
              <c:numCache>
                <c:formatCode>0.000</c:formatCode>
                <c:ptCount val="10"/>
                <c:pt idx="0">
                  <c:v>3.3193824300000019</c:v>
                </c:pt>
                <c:pt idx="1">
                  <c:v>2.6428147200000018</c:v>
                </c:pt>
                <c:pt idx="2">
                  <c:v>3.9021719099999994</c:v>
                </c:pt>
                <c:pt idx="3">
                  <c:v>3.6288907200000002</c:v>
                </c:pt>
                <c:pt idx="4">
                  <c:v>1.2173315700000003</c:v>
                </c:pt>
                <c:pt idx="5">
                  <c:v>1.1645006100000002</c:v>
                </c:pt>
                <c:pt idx="6">
                  <c:v>7.1424989999999994E-2</c:v>
                </c:pt>
                <c:pt idx="7">
                  <c:v>0</c:v>
                </c:pt>
                <c:pt idx="8">
                  <c:v>4.5585540000000008E-2</c:v>
                </c:pt>
                <c:pt idx="9">
                  <c:v>0.18777759000000002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042-4A43-BF2A-3DCE76C03406}"/>
            </c:ext>
          </c:extLst>
        </c:ser>
        <c:ser>
          <c:idx val="6"/>
          <c:order val="6"/>
          <c:tx>
            <c:strRef>
              <c:f>Hyse!$A$8</c:f>
              <c:strCache>
                <c:ptCount val="1"/>
                <c:pt idx="0">
                  <c:v>Saltfisk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Hyse!$B$1:$K$1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Hyse!$B$8:$K$8</c:f>
              <c:numCache>
                <c:formatCode>0.000</c:formatCode>
                <c:ptCount val="10"/>
                <c:pt idx="0">
                  <c:v>0.18507870000000001</c:v>
                </c:pt>
                <c:pt idx="1">
                  <c:v>0.49751299999999993</c:v>
                </c:pt>
                <c:pt idx="2">
                  <c:v>1.2733604999999999</c:v>
                </c:pt>
                <c:pt idx="3">
                  <c:v>0.61988449999999995</c:v>
                </c:pt>
                <c:pt idx="4">
                  <c:v>0.15870689999999996</c:v>
                </c:pt>
                <c:pt idx="5">
                  <c:v>0.27659569999999994</c:v>
                </c:pt>
                <c:pt idx="6">
                  <c:v>0.57323589999999991</c:v>
                </c:pt>
                <c:pt idx="7">
                  <c:v>1.3689530999999999</c:v>
                </c:pt>
                <c:pt idx="8">
                  <c:v>0.49221149999999991</c:v>
                </c:pt>
                <c:pt idx="9">
                  <c:v>7.6557799999999995E-2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042-4A43-BF2A-3DCE76C03406}"/>
            </c:ext>
          </c:extLst>
        </c:ser>
        <c:ser>
          <c:idx val="7"/>
          <c:order val="7"/>
          <c:tx>
            <c:strRef>
              <c:f>Hyse!$A$9</c:f>
              <c:strCache>
                <c:ptCount val="1"/>
                <c:pt idx="0">
                  <c:v>Tørrfisk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Hyse!$B$1:$K$1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Hyse!$B$9:$K$9</c:f>
              <c:numCache>
                <c:formatCode>0.000</c:formatCode>
                <c:ptCount val="10"/>
                <c:pt idx="0">
                  <c:v>2.6838685711140648</c:v>
                </c:pt>
                <c:pt idx="1">
                  <c:v>2.0257345653613323</c:v>
                </c:pt>
                <c:pt idx="2">
                  <c:v>1.312746276532057</c:v>
                </c:pt>
                <c:pt idx="3">
                  <c:v>1.4304113550324715</c:v>
                </c:pt>
                <c:pt idx="4">
                  <c:v>1.423863536674506</c:v>
                </c:pt>
                <c:pt idx="5">
                  <c:v>0.68363397565277806</c:v>
                </c:pt>
                <c:pt idx="6">
                  <c:v>7.0239047525189066E-3</c:v>
                </c:pt>
                <c:pt idx="7">
                  <c:v>1.5913024694657507E-3</c:v>
                </c:pt>
                <c:pt idx="8">
                  <c:v>2.8956487559130871E-3</c:v>
                </c:pt>
                <c:pt idx="9">
                  <c:v>0.11048465219352165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042-4A43-BF2A-3DCE76C0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3616880"/>
        <c:axId val="962903008"/>
      </c:barChart>
      <c:lineChart>
        <c:grouping val="standard"/>
        <c:varyColors val="0"/>
        <c:ser>
          <c:idx val="8"/>
          <c:order val="8"/>
          <c:tx>
            <c:strRef>
              <c:f>Hyse!$A$10</c:f>
              <c:strCache>
                <c:ptCount val="1"/>
                <c:pt idx="0">
                  <c:v>Fangst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marker>
            <c:symbol val="none"/>
          </c:marker>
          <c:cat>
            <c:numRef>
              <c:f>Hyse!$B$1:$K$1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Hyse!$B$10:$K$10</c:f>
              <c:numCache>
                <c:formatCode>0.000</c:formatCode>
                <c:ptCount val="10"/>
                <c:pt idx="0">
                  <c:v>94.213618400000101</c:v>
                </c:pt>
                <c:pt idx="1">
                  <c:v>96.986930799999101</c:v>
                </c:pt>
                <c:pt idx="2">
                  <c:v>109.584620099999</c:v>
                </c:pt>
                <c:pt idx="3">
                  <c:v>115.48407069999699</c:v>
                </c:pt>
                <c:pt idx="4">
                  <c:v>95.372682980006104</c:v>
                </c:pt>
                <c:pt idx="5">
                  <c:v>95.483694690004796</c:v>
                </c:pt>
                <c:pt idx="6">
                  <c:v>91.366976570005505</c:v>
                </c:pt>
                <c:pt idx="7">
                  <c:v>103.089266227294</c:v>
                </c:pt>
                <c:pt idx="8">
                  <c:v>91.837268682579605</c:v>
                </c:pt>
                <c:pt idx="9">
                  <c:v>93.798260383510907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042-4A43-BF2A-3DCE76C0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318992"/>
        <c:axId val="1970043584"/>
      </c:lineChart>
      <c:catAx>
        <c:axId val="79361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2903008"/>
        <c:crosses val="autoZero"/>
        <c:auto val="1"/>
        <c:lblAlgn val="ctr"/>
        <c:lblOffset val="100"/>
        <c:noMultiLvlLbl val="0"/>
      </c:catAx>
      <c:valAx>
        <c:axId val="9629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3616880"/>
        <c:crosses val="autoZero"/>
        <c:crossBetween val="between"/>
      </c:valAx>
      <c:valAx>
        <c:axId val="1970043584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crossAx val="785318992"/>
        <c:crosses val="max"/>
        <c:crossBetween val="between"/>
      </c:valAx>
      <c:catAx>
        <c:axId val="785318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004358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57149</xdr:rowOff>
    </xdr:from>
    <xdr:to>
      <xdr:col>7</xdr:col>
      <xdr:colOff>628650</xdr:colOff>
      <xdr:row>21</xdr:row>
      <xdr:rowOff>142874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1186242-2540-AEBE-09E7-475F2489D106}"/>
            </a:ext>
          </a:extLst>
        </xdr:cNvPr>
        <xdr:cNvSpPr txBox="1"/>
      </xdr:nvSpPr>
      <xdr:spPr>
        <a:xfrm>
          <a:off x="333375" y="247649"/>
          <a:ext cx="5629275" cy="3895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Alle tall i figureneer basert på norsk eksport, med tillegg av landinger av sild og makrell til mel og olje. Alle tall i 1000 tonn.</a:t>
          </a:r>
        </a:p>
        <a:p>
          <a:endParaRPr lang="nb-NO" sz="1100"/>
        </a:p>
        <a:p>
          <a:r>
            <a:rPr lang="nb-NO" sz="1100"/>
            <a:t>For sild og makrell er fersk eksport i hovedsak norske</a:t>
          </a:r>
          <a:r>
            <a:rPr lang="nb-NO" sz="1100" baseline="0"/>
            <a:t> fartøys direktelandinger i utlandet, mens fersk torsk, hyse og sei i hovedsak er landet og pakket i norsk industri.</a:t>
          </a:r>
        </a:p>
        <a:p>
          <a:endParaRPr lang="nb-NO" sz="1100" baseline="0"/>
        </a:p>
        <a:p>
          <a:r>
            <a:rPr lang="nb-NO" sz="1100" baseline="0"/>
            <a:t>For sild og makrell er fryst eksport i hovedsak landet fersk hos norsk industri, pakket og fryst her før eksport. Fryst torsk, hyse og sei som er eksportert er i hovedsak landet ombordfryst fra  havfiskeflåten ved en fryseterminal før eksport (og har ikke vært innom industrien).</a:t>
          </a:r>
        </a:p>
        <a:p>
          <a:endParaRPr lang="nb-NO" sz="1100" baseline="0"/>
        </a:p>
        <a:p>
          <a:r>
            <a:rPr lang="nb-NO" sz="1100" baseline="0"/>
            <a:t>En betydelig andel av fryst filet av torsk, hyse og sei  som eksportere er produsert av havfiskeflåte med fabrikk ombord (7 båter i 2023). Andlen er høyest for sei og hyse. </a:t>
          </a:r>
        </a:p>
        <a:p>
          <a:endParaRPr lang="nb-NO" sz="1100" baseline="0"/>
        </a:p>
        <a:p>
          <a:r>
            <a:rPr lang="nb-NO" sz="1100" baseline="0"/>
            <a:t>Andel hyse i 2023 over 100% skyldes en kombinasjon i forskjeller i omregningsfaktor og usolgt fisk på lager.</a:t>
          </a:r>
        </a:p>
        <a:p>
          <a:endParaRPr lang="nb-NO" sz="1100" baseline="0"/>
        </a:p>
        <a:p>
          <a:r>
            <a:rPr lang="nb-NO" sz="1100" baseline="0"/>
            <a:t>Eksporttallene undervuderer til en viss grad bearbeidingen pga norsk konsum som ikke er inkludert i tallene. Det rammer for eksempel fersk hysefilet som er mye brukt i fiskematproduksjon (fiskekaker, fiskeboller, fiskepudding) , som er en stor produktgruppe i norsk sjømatkonsum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12</xdr:row>
      <xdr:rowOff>76198</xdr:rowOff>
    </xdr:from>
    <xdr:to>
      <xdr:col>8</xdr:col>
      <xdr:colOff>269700</xdr:colOff>
      <xdr:row>35</xdr:row>
      <xdr:rowOff>14698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CD14AB0-A2AE-446F-5FB6-9FA329210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757237</xdr:colOff>
      <xdr:row>8</xdr:row>
      <xdr:rowOff>152399</xdr:rowOff>
    </xdr:from>
    <xdr:to>
      <xdr:col>8</xdr:col>
      <xdr:colOff>684037</xdr:colOff>
      <xdr:row>31</xdr:row>
      <xdr:rowOff>90899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02F12D4-A356-DD1B-6C24-16438E265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15</xdr:row>
      <xdr:rowOff>66673</xdr:rowOff>
    </xdr:from>
    <xdr:to>
      <xdr:col>7</xdr:col>
      <xdr:colOff>231600</xdr:colOff>
      <xdr:row>38</xdr:row>
      <xdr:rowOff>5173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A2BDEA2-BD9E-50B6-D78A-E01733233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509587</xdr:colOff>
      <xdr:row>13</xdr:row>
      <xdr:rowOff>142875</xdr:rowOff>
    </xdr:from>
    <xdr:to>
      <xdr:col>7</xdr:col>
      <xdr:colOff>17287</xdr:colOff>
      <xdr:row>36</xdr:row>
      <xdr:rowOff>81375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FD491E-623A-F9C0-1FE9-DEE127E6A8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223836</xdr:colOff>
      <xdr:row>14</xdr:row>
      <xdr:rowOff>47625</xdr:rowOff>
    </xdr:from>
    <xdr:to>
      <xdr:col>7</xdr:col>
      <xdr:colOff>369711</xdr:colOff>
      <xdr:row>36</xdr:row>
      <xdr:rowOff>176625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A0205AE-FD1D-9092-0D1C-08287B800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4BB84-CD71-4CC5-BF68-BA4D7E5E75A8}">
  <dimension ref="A1"/>
  <sheetViews>
    <sheetView tabSelected="1" workbookViewId="0">
      <selection activeCell="E28" sqref="E2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C8E0C-040C-4BAE-B9FF-C81A984D8EF0}">
  <dimension ref="A1:K37"/>
  <sheetViews>
    <sheetView workbookViewId="0">
      <selection activeCell="A37" sqref="A37"/>
    </sheetView>
  </sheetViews>
  <sheetFormatPr baseColWidth="10" defaultRowHeight="15" x14ac:dyDescent="0.25"/>
  <cols>
    <col min="1" max="1" width="20" customWidth="1"/>
  </cols>
  <sheetData>
    <row r="1" spans="1:11" x14ac:dyDescent="0.25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25">
      <c r="A2" t="s">
        <v>0</v>
      </c>
      <c r="B2" s="3">
        <v>32.109218000000006</v>
      </c>
      <c r="C2" s="3">
        <v>22.665256000000003</v>
      </c>
      <c r="D2" s="3">
        <v>21.772095999999994</v>
      </c>
      <c r="E2" s="3">
        <v>32.678365999999997</v>
      </c>
      <c r="F2" s="3">
        <v>27.841760999999998</v>
      </c>
      <c r="G2" s="3">
        <v>33.381338999999997</v>
      </c>
      <c r="H2" s="3">
        <v>22.647689999999994</v>
      </c>
      <c r="I2" s="3">
        <v>26.166358000000002</v>
      </c>
      <c r="J2" s="3">
        <v>20.749431000000001</v>
      </c>
      <c r="K2" s="3">
        <v>17.706609</v>
      </c>
    </row>
    <row r="3" spans="1:11" x14ac:dyDescent="0.25">
      <c r="A3" t="s">
        <v>1</v>
      </c>
      <c r="B3" s="3">
        <v>1.07434908</v>
      </c>
      <c r="C3" s="3">
        <v>1.00345</v>
      </c>
      <c r="D3" s="3">
        <v>0.12384952</v>
      </c>
      <c r="E3" s="3">
        <v>0.53809076</v>
      </c>
      <c r="F3" s="3">
        <v>2.7042519999999997E-2</v>
      </c>
      <c r="G3" s="3">
        <v>0</v>
      </c>
      <c r="H3" s="3">
        <v>1.437892E-2</v>
      </c>
      <c r="I3" s="3">
        <v>0</v>
      </c>
      <c r="J3" s="3">
        <v>0</v>
      </c>
      <c r="K3" s="3">
        <v>0</v>
      </c>
    </row>
    <row r="4" spans="1:11" x14ac:dyDescent="0.25">
      <c r="A4" t="s">
        <v>2</v>
      </c>
      <c r="B4" s="3">
        <v>137.51176899999993</v>
      </c>
      <c r="C4" s="3">
        <v>97.480735000000038</v>
      </c>
      <c r="D4" s="3">
        <v>100.34532299999998</v>
      </c>
      <c r="E4" s="3">
        <v>138.54079899999991</v>
      </c>
      <c r="F4" s="3">
        <v>129.94806099999994</v>
      </c>
      <c r="G4" s="3">
        <v>190.02530299999998</v>
      </c>
      <c r="H4" s="3">
        <v>127.045473</v>
      </c>
      <c r="I4" s="3">
        <v>163.60067500000011</v>
      </c>
      <c r="J4" s="3">
        <v>128.61639599999998</v>
      </c>
      <c r="K4" s="3">
        <v>71.92341099999993</v>
      </c>
    </row>
    <row r="5" spans="1:11" x14ac:dyDescent="0.25">
      <c r="A5" t="s">
        <v>3</v>
      </c>
      <c r="B5" s="3">
        <v>264.46773259999992</v>
      </c>
      <c r="C5" s="3">
        <v>187.73550563999981</v>
      </c>
      <c r="D5" s="3">
        <v>233.57395076000003</v>
      </c>
      <c r="E5" s="3">
        <v>255.22055715999994</v>
      </c>
      <c r="F5" s="3">
        <v>271.25951895999992</v>
      </c>
      <c r="G5" s="3">
        <v>255.59734195999991</v>
      </c>
      <c r="H5" s="3">
        <v>323.79280924000011</v>
      </c>
      <c r="I5" s="3">
        <v>320.31191500000006</v>
      </c>
      <c r="J5" s="3">
        <v>283.41167788000001</v>
      </c>
      <c r="K5" s="3">
        <v>300.83666948000024</v>
      </c>
    </row>
    <row r="6" spans="1:11" x14ac:dyDescent="0.25">
      <c r="A6" t="s">
        <v>7</v>
      </c>
      <c r="B6" s="3">
        <v>31.769998040000015</v>
      </c>
      <c r="C6" s="3">
        <v>26.03715459999998</v>
      </c>
      <c r="D6" s="3">
        <v>27.499048879999968</v>
      </c>
      <c r="E6" s="3">
        <v>28.275556919999996</v>
      </c>
      <c r="F6" s="3">
        <v>35.618849159999996</v>
      </c>
      <c r="G6" s="3">
        <v>39.605135720000007</v>
      </c>
      <c r="H6" s="3">
        <v>44.879283560000005</v>
      </c>
      <c r="I6" s="3">
        <v>41.734638399999987</v>
      </c>
      <c r="J6" s="3">
        <v>40.175900520000013</v>
      </c>
      <c r="K6" s="3">
        <v>44.108690080000024</v>
      </c>
    </row>
    <row r="7" spans="1:11" x14ac:dyDescent="0.25">
      <c r="A7" t="s">
        <v>6</v>
      </c>
      <c r="B7" s="3">
        <v>3.1489834800000001</v>
      </c>
      <c r="C7" s="3">
        <v>1.7497776800000007</v>
      </c>
      <c r="D7" s="3">
        <v>3.7330291999999994</v>
      </c>
      <c r="E7" s="3">
        <v>2.5559268400000006</v>
      </c>
      <c r="F7" s="3">
        <v>3.2459222400000001</v>
      </c>
      <c r="G7" s="3">
        <v>9.2649361999999975</v>
      </c>
      <c r="H7" s="3">
        <v>14.163904760000003</v>
      </c>
      <c r="I7" s="3">
        <v>9.5090435600000003</v>
      </c>
      <c r="J7" s="3">
        <v>6.7891780000000015</v>
      </c>
      <c r="K7" s="3">
        <v>5.8073293200000009</v>
      </c>
    </row>
    <row r="8" spans="1:11" x14ac:dyDescent="0.25">
      <c r="A8" t="s">
        <v>8</v>
      </c>
      <c r="B8" s="3">
        <v>15.097190400000002</v>
      </c>
      <c r="C8" s="3">
        <v>15.090311999999997</v>
      </c>
      <c r="D8" s="3">
        <v>14.352928800000001</v>
      </c>
      <c r="E8" s="3">
        <v>14.500636799999997</v>
      </c>
      <c r="F8" s="3">
        <v>16.200251999999995</v>
      </c>
      <c r="G8" s="3">
        <v>11.272113600000004</v>
      </c>
      <c r="H8" s="3">
        <v>14.678534400000002</v>
      </c>
      <c r="I8" s="3">
        <v>10.793385599999997</v>
      </c>
      <c r="J8" s="3">
        <v>11.897978399999994</v>
      </c>
      <c r="K8" s="3">
        <v>11.003280000000002</v>
      </c>
    </row>
    <row r="9" spans="1:11" x14ac:dyDescent="0.25">
      <c r="A9" t="s">
        <v>5</v>
      </c>
      <c r="B9" s="3">
        <v>1.1443054000000004</v>
      </c>
      <c r="C9" s="3">
        <v>0.59628939999999986</v>
      </c>
      <c r="D9" s="3">
        <v>0.40947480000000003</v>
      </c>
      <c r="E9" s="3">
        <v>0.77897960000000033</v>
      </c>
      <c r="F9" s="3">
        <v>0.4641153999999999</v>
      </c>
      <c r="G9" s="3">
        <v>1.3155940000000002</v>
      </c>
      <c r="H9" s="3">
        <v>4.4017624</v>
      </c>
      <c r="I9" s="3">
        <v>5.2235175999999992</v>
      </c>
      <c r="J9" s="3">
        <v>4.1296808</v>
      </c>
      <c r="K9" s="3">
        <v>2.1884352000000002</v>
      </c>
    </row>
    <row r="10" spans="1:11" x14ac:dyDescent="0.25">
      <c r="A10" t="s">
        <v>9</v>
      </c>
      <c r="B10" s="3">
        <f>(47032+880+4409)/1000</f>
        <v>52.320999999999998</v>
      </c>
      <c r="C10" s="3">
        <f>(101+4724)/1000</f>
        <v>4.8250000000000002</v>
      </c>
      <c r="D10" s="3">
        <f>(3+1948+5)/1000</f>
        <v>1.956</v>
      </c>
      <c r="E10" s="3">
        <f>(13956+6475+37)/1000</f>
        <v>20.468</v>
      </c>
      <c r="F10" s="3">
        <f>(2351+55407+391)/1000</f>
        <v>58.149000000000001</v>
      </c>
      <c r="G10" s="3">
        <f>(22867+58263+522+617)/1000</f>
        <v>82.269000000000005</v>
      </c>
      <c r="H10" s="3">
        <f>(2081+40596+35)/1000</f>
        <v>42.712000000000003</v>
      </c>
      <c r="I10" s="3">
        <f>(2733+29800+265)/1000</f>
        <v>32.798000000000002</v>
      </c>
      <c r="J10" s="3">
        <f>(76316+61731+578)/1000</f>
        <v>138.625</v>
      </c>
      <c r="K10" s="3">
        <f>(12457+41051+1662+1574)/1000</f>
        <v>56.744</v>
      </c>
    </row>
    <row r="11" spans="1:11" x14ac:dyDescent="0.25">
      <c r="A11" t="s">
        <v>10</v>
      </c>
      <c r="B11" s="3">
        <f>(258333+115376+12229+29275)/1000</f>
        <v>415.21300000000002</v>
      </c>
      <c r="C11" s="3">
        <f>(173334+116998+6479+19110-1167)/1000</f>
        <v>314.75400000000002</v>
      </c>
      <c r="D11" s="3">
        <f>(191979+137111+12260+27867-1593)/1000</f>
        <v>367.62400000000002</v>
      </c>
      <c r="E11" s="3">
        <f>(380656+113033+17285+15855)/1000</f>
        <v>526.82899999999995</v>
      </c>
      <c r="F11" s="3">
        <f>(323556+148946+15805+25509)/1000</f>
        <v>513.81600000000003</v>
      </c>
      <c r="G11" s="3">
        <f>(414541+114039+16625+24867)/1000</f>
        <v>570.072</v>
      </c>
      <c r="H11" s="3">
        <f>(397850+105346+18347+24960)/1000</f>
        <v>546.50300000000004</v>
      </c>
      <c r="I11" s="3">
        <f>(470844+87371+19780+27951)/1000</f>
        <v>605.94600000000003</v>
      </c>
      <c r="J11" s="3">
        <f>(439072+120854+24178+40349)/1000</f>
        <v>624.45299999999997</v>
      </c>
      <c r="K11" s="3">
        <f>(369912+103457+25269+40197)/1000</f>
        <v>538.83500000000004</v>
      </c>
    </row>
    <row r="37" spans="1:1" x14ac:dyDescent="0.25">
      <c r="A37" t="s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30E77-CDFB-40D5-B404-769882C8ED05}">
  <dimension ref="A1:K33"/>
  <sheetViews>
    <sheetView workbookViewId="0">
      <selection activeCell="N21" sqref="N21"/>
    </sheetView>
  </sheetViews>
  <sheetFormatPr baseColWidth="10" defaultRowHeight="15" x14ac:dyDescent="0.25"/>
  <cols>
    <col min="1" max="1" width="18.28515625" customWidth="1"/>
  </cols>
  <sheetData>
    <row r="1" spans="1:11" x14ac:dyDescent="0.25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25">
      <c r="A2" t="s">
        <v>0</v>
      </c>
      <c r="B2" s="4">
        <v>7.3920570000000012</v>
      </c>
      <c r="C2" s="4">
        <v>1.2133980000000002</v>
      </c>
      <c r="D2" s="4">
        <v>1.118169</v>
      </c>
      <c r="E2" s="4">
        <v>6.8775429999999993</v>
      </c>
      <c r="F2" s="4">
        <v>11.574657</v>
      </c>
      <c r="G2" s="4">
        <v>8.7028590000000055</v>
      </c>
      <c r="H2" s="4">
        <v>7.3171360000000005</v>
      </c>
      <c r="I2" s="4">
        <v>10.685841</v>
      </c>
      <c r="J2" s="4">
        <v>6.053812999999999</v>
      </c>
      <c r="K2" s="4">
        <v>8.8678240000000024</v>
      </c>
    </row>
    <row r="3" spans="1:11" x14ac:dyDescent="0.25">
      <c r="A3" t="s">
        <v>2</v>
      </c>
      <c r="B3" s="4">
        <v>386.40866800000009</v>
      </c>
      <c r="C3" s="4">
        <v>344.35899100000023</v>
      </c>
      <c r="D3" s="4">
        <v>301.78529600000007</v>
      </c>
      <c r="E3" s="4">
        <v>323.30828500000013</v>
      </c>
      <c r="F3" s="4">
        <v>237.2404089999998</v>
      </c>
      <c r="G3" s="4">
        <v>223.17792399999988</v>
      </c>
      <c r="H3" s="4">
        <v>285.53303800000009</v>
      </c>
      <c r="I3" s="4">
        <v>370.43885200000017</v>
      </c>
      <c r="J3" s="4">
        <v>322.41239000000013</v>
      </c>
      <c r="K3" s="4">
        <v>287.72165899999987</v>
      </c>
    </row>
    <row r="4" spans="1:11" x14ac:dyDescent="0.25">
      <c r="A4" t="s">
        <v>1</v>
      </c>
      <c r="B4" s="4">
        <v>2.4460015199999998</v>
      </c>
      <c r="C4" s="4">
        <v>1.4363467999999997</v>
      </c>
      <c r="D4" s="4">
        <v>0.60084983999999997</v>
      </c>
      <c r="E4" s="4">
        <v>0.75477023999999993</v>
      </c>
      <c r="F4" s="4">
        <v>1.0862100799999999</v>
      </c>
      <c r="G4" s="4">
        <v>1.5151641599999999</v>
      </c>
      <c r="H4" s="4">
        <v>1.2363187199999996</v>
      </c>
      <c r="I4" s="4">
        <v>1.1344266399999996</v>
      </c>
      <c r="J4" s="4">
        <v>0.48859199999999997</v>
      </c>
      <c r="K4" s="4">
        <v>0.59483175999999993</v>
      </c>
    </row>
    <row r="5" spans="1:11" x14ac:dyDescent="0.25">
      <c r="A5" t="s">
        <v>3</v>
      </c>
      <c r="B5" s="4">
        <v>8.5950965599999964</v>
      </c>
      <c r="C5" s="4">
        <v>14.054367439999993</v>
      </c>
      <c r="D5" s="4">
        <v>13.489570399999995</v>
      </c>
      <c r="E5" s="4">
        <v>13.489370879999994</v>
      </c>
      <c r="F5" s="4">
        <v>13.492716320000001</v>
      </c>
      <c r="G5" s="4">
        <v>13.632275920000001</v>
      </c>
      <c r="H5" s="4">
        <v>13.896649200000002</v>
      </c>
      <c r="I5" s="4">
        <v>16.870232640000005</v>
      </c>
      <c r="J5" s="4">
        <v>28.218027759999988</v>
      </c>
      <c r="K5" s="4">
        <v>23.950178960000002</v>
      </c>
    </row>
    <row r="6" spans="1:11" x14ac:dyDescent="0.25">
      <c r="A6" t="s">
        <v>11</v>
      </c>
      <c r="B6" s="4">
        <v>9.6319600000000005E-2</v>
      </c>
      <c r="C6" s="4">
        <v>0.19035639999999998</v>
      </c>
      <c r="D6" s="4">
        <v>0.1032434</v>
      </c>
      <c r="E6" s="4">
        <v>0.10336039999999999</v>
      </c>
      <c r="F6" s="4">
        <v>3.9631799999999988E-2</v>
      </c>
      <c r="G6" s="4">
        <v>0.10811319999999998</v>
      </c>
      <c r="H6" s="4">
        <v>3.23284E-2</v>
      </c>
      <c r="I6" s="4">
        <v>6.526259999999999E-2</v>
      </c>
      <c r="J6" s="4">
        <v>4.3732E-2</v>
      </c>
      <c r="K6" s="4">
        <v>7.3577400000000001E-2</v>
      </c>
    </row>
    <row r="7" spans="1:11" x14ac:dyDescent="0.25">
      <c r="A7" t="s">
        <v>9</v>
      </c>
      <c r="B7" s="4">
        <v>0.56299999999999994</v>
      </c>
      <c r="C7" s="4">
        <v>0.25700000000000001</v>
      </c>
      <c r="D7" s="4">
        <v>0.157</v>
      </c>
      <c r="E7" s="4">
        <v>0.41199999999999998</v>
      </c>
      <c r="F7" s="4">
        <v>0.72599999999999998</v>
      </c>
      <c r="G7" s="4">
        <v>0.71199999999999997</v>
      </c>
      <c r="H7" s="4">
        <f>(963+20)/1000</f>
        <v>0.98299999999999998</v>
      </c>
      <c r="I7" s="4">
        <f>(6841+772)/1000</f>
        <v>7.6130000000000004</v>
      </c>
      <c r="J7" s="4">
        <f>(3478+34)/1000</f>
        <v>3.512</v>
      </c>
      <c r="K7" s="4">
        <f>(3592+29951)/1000</f>
        <v>33.542999999999999</v>
      </c>
    </row>
    <row r="8" spans="1:11" x14ac:dyDescent="0.25">
      <c r="A8" t="s">
        <v>10</v>
      </c>
      <c r="B8" s="4">
        <f>(271204+154513-897)/1000</f>
        <v>424.82</v>
      </c>
      <c r="C8" s="4">
        <f>(241514+143965-1914)/1000</f>
        <v>383.565</v>
      </c>
      <c r="D8" s="4">
        <f>(210353+107132)/1000</f>
        <v>317.48500000000001</v>
      </c>
      <c r="E8" s="4">
        <f>(217164+12526-1013)/1000</f>
        <v>228.67699999999999</v>
      </c>
      <c r="F8" s="4">
        <f>(175783+96169-646)/1000</f>
        <v>271.30599999999998</v>
      </c>
      <c r="G8" s="4">
        <f>(151952+81722-1213)/1000</f>
        <v>232.46100000000001</v>
      </c>
      <c r="H8" s="4">
        <f>(205230+112312)/1000</f>
        <v>317.54199999999997</v>
      </c>
      <c r="I8" s="4">
        <f>(261224+127995)/1000</f>
        <v>389.21899999999999</v>
      </c>
      <c r="J8" s="4">
        <f>(289047+96254)/1000</f>
        <v>385.30099999999999</v>
      </c>
      <c r="K8" s="4">
        <f>(204899+135026)/1000</f>
        <v>339.92500000000001</v>
      </c>
    </row>
    <row r="9" spans="1:11" x14ac:dyDescent="0.25">
      <c r="B9" s="2"/>
    </row>
    <row r="33" spans="1:1" x14ac:dyDescent="0.25">
      <c r="A33" t="s">
        <v>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50D80-1C70-46A1-AFE2-3663E5DF9B96}">
  <dimension ref="A1:K14"/>
  <sheetViews>
    <sheetView topLeftCell="A4" workbookViewId="0">
      <selection activeCell="J32" sqref="J32"/>
    </sheetView>
  </sheetViews>
  <sheetFormatPr baseColWidth="10" defaultRowHeight="15" x14ac:dyDescent="0.25"/>
  <cols>
    <col min="1" max="1" width="31.28515625" customWidth="1"/>
  </cols>
  <sheetData>
    <row r="1" spans="1:11" x14ac:dyDescent="0.25">
      <c r="A1" s="5"/>
      <c r="B1" s="5">
        <v>2014</v>
      </c>
      <c r="C1" s="5">
        <v>2015</v>
      </c>
      <c r="D1" s="5">
        <v>2016</v>
      </c>
      <c r="E1" s="5">
        <v>2017</v>
      </c>
      <c r="F1" s="5">
        <v>2018</v>
      </c>
      <c r="G1" s="5">
        <v>2019</v>
      </c>
      <c r="H1" s="5">
        <v>2020</v>
      </c>
      <c r="I1" s="5">
        <v>2021</v>
      </c>
      <c r="J1" s="5">
        <v>2022</v>
      </c>
      <c r="K1" s="5">
        <v>2023</v>
      </c>
    </row>
    <row r="2" spans="1:11" x14ac:dyDescent="0.25">
      <c r="A2" t="s">
        <v>2</v>
      </c>
      <c r="B2" s="3">
        <v>144.87266100000008</v>
      </c>
      <c r="C2" s="3">
        <v>89.593870499999966</v>
      </c>
      <c r="D2" s="3">
        <v>109.12599150000001</v>
      </c>
      <c r="E2" s="3">
        <v>104.639343</v>
      </c>
      <c r="F2" s="3">
        <v>79.573001999999988</v>
      </c>
      <c r="G2" s="3">
        <v>86.621002499999989</v>
      </c>
      <c r="H2" s="3">
        <v>86.773489499999982</v>
      </c>
      <c r="I2" s="3">
        <v>97.143843000000018</v>
      </c>
      <c r="J2" s="3">
        <v>100.37515500000001</v>
      </c>
      <c r="K2" s="3">
        <v>61.946647499999997</v>
      </c>
    </row>
    <row r="3" spans="1:11" x14ac:dyDescent="0.25">
      <c r="A3" t="s">
        <v>0</v>
      </c>
      <c r="B3" s="3">
        <v>88.271248499999942</v>
      </c>
      <c r="C3" s="3">
        <v>79.929755999999998</v>
      </c>
      <c r="D3" s="3">
        <v>86.536907999999968</v>
      </c>
      <c r="E3" s="3">
        <v>91.14609149999994</v>
      </c>
      <c r="F3" s="3">
        <v>85.823770499999981</v>
      </c>
      <c r="G3" s="3">
        <v>66.158836499999992</v>
      </c>
      <c r="H3" s="3">
        <v>63.866944499999967</v>
      </c>
      <c r="I3" s="3">
        <v>82.637134500000059</v>
      </c>
      <c r="J3" s="3">
        <v>69.507716999999985</v>
      </c>
      <c r="K3" s="3">
        <v>53.084792999999983</v>
      </c>
    </row>
    <row r="4" spans="1:11" x14ac:dyDescent="0.25">
      <c r="A4" t="s">
        <v>1</v>
      </c>
      <c r="B4" s="3">
        <v>17.127006732400002</v>
      </c>
      <c r="C4" s="3">
        <v>14.380336766000001</v>
      </c>
      <c r="D4" s="3">
        <v>13.562968048399998</v>
      </c>
      <c r="E4" s="3">
        <v>14.876626426799994</v>
      </c>
      <c r="F4" s="3">
        <v>13.972385095600004</v>
      </c>
      <c r="G4" s="3">
        <v>13.171481674800003</v>
      </c>
      <c r="H4" s="3">
        <v>9.9246162991999984</v>
      </c>
      <c r="I4" s="3">
        <v>13.4624541614</v>
      </c>
      <c r="J4" s="3">
        <v>10.877711216000003</v>
      </c>
      <c r="K4" s="3">
        <v>7.5358328855999988</v>
      </c>
    </row>
    <row r="5" spans="1:11" x14ac:dyDescent="0.25">
      <c r="A5" t="s">
        <v>3</v>
      </c>
      <c r="B5" s="3">
        <v>41.211475396600022</v>
      </c>
      <c r="C5" s="3">
        <v>32.606909749400003</v>
      </c>
      <c r="D5" s="3">
        <v>30.439571308599987</v>
      </c>
      <c r="E5" s="3">
        <v>30.118922676799997</v>
      </c>
      <c r="F5" s="3">
        <v>31.815248107799988</v>
      </c>
      <c r="G5" s="3">
        <v>29.641302534200005</v>
      </c>
      <c r="H5" s="3">
        <v>30.530550845999976</v>
      </c>
      <c r="I5" s="3">
        <v>37.516395107400001</v>
      </c>
      <c r="J5" s="3">
        <v>29.169602517800008</v>
      </c>
      <c r="K5" s="3">
        <v>19.848663755200004</v>
      </c>
    </row>
    <row r="6" spans="1:11" x14ac:dyDescent="0.25">
      <c r="A6" t="s">
        <v>14</v>
      </c>
      <c r="B6" s="3">
        <v>4.061225455399998</v>
      </c>
      <c r="C6" s="3">
        <v>2.6155533579999992</v>
      </c>
      <c r="D6" s="3">
        <v>5.5104109956000009</v>
      </c>
      <c r="E6" s="3">
        <v>4.0058180585999983</v>
      </c>
      <c r="F6" s="3">
        <v>2.7395450044000009</v>
      </c>
      <c r="G6" s="3">
        <v>3.0628798183999999</v>
      </c>
      <c r="H6" s="3">
        <v>2.0203911475999998</v>
      </c>
      <c r="I6" s="3">
        <v>1.8672188876000004</v>
      </c>
      <c r="J6" s="3">
        <v>0.95469586979999987</v>
      </c>
      <c r="K6" s="3">
        <v>0.7238644085999999</v>
      </c>
    </row>
    <row r="7" spans="1:11" x14ac:dyDescent="0.25">
      <c r="A7" t="s">
        <v>15</v>
      </c>
      <c r="B7" s="3">
        <v>123.55697717999998</v>
      </c>
      <c r="C7" s="3">
        <v>110.66695731000002</v>
      </c>
      <c r="D7" s="3">
        <v>104.20445762999996</v>
      </c>
      <c r="E7" s="3">
        <v>104.40618551999991</v>
      </c>
      <c r="F7" s="3">
        <v>97.702386600000011</v>
      </c>
      <c r="G7" s="3">
        <v>97.432266749999997</v>
      </c>
      <c r="H7" s="3">
        <v>81.139162650000003</v>
      </c>
      <c r="I7" s="3">
        <v>86.252302499999985</v>
      </c>
      <c r="J7" s="3">
        <v>79.062828390000021</v>
      </c>
      <c r="K7" s="3">
        <v>59.512670490000048</v>
      </c>
    </row>
    <row r="8" spans="1:11" x14ac:dyDescent="0.25">
      <c r="A8" t="s">
        <v>4</v>
      </c>
      <c r="B8" s="3">
        <v>65.795322321803226</v>
      </c>
      <c r="C8" s="3">
        <v>58.715184024297919</v>
      </c>
      <c r="D8" s="3">
        <v>54.24270566637815</v>
      </c>
      <c r="E8" s="3">
        <v>50.440798831384065</v>
      </c>
      <c r="F8" s="3">
        <v>52.431093400657382</v>
      </c>
      <c r="G8" s="3">
        <v>39.528451391894386</v>
      </c>
      <c r="H8" s="3">
        <v>42.051082102680674</v>
      </c>
      <c r="I8" s="3">
        <v>41.524185191810936</v>
      </c>
      <c r="J8" s="3">
        <v>51.365264963812116</v>
      </c>
      <c r="K8" s="3">
        <v>44.50808666114122</v>
      </c>
    </row>
    <row r="9" spans="1:11" x14ac:dyDescent="0.25">
      <c r="A9" t="s">
        <v>8</v>
      </c>
      <c r="B9" s="3">
        <v>2.7505108800000002</v>
      </c>
      <c r="C9" s="3">
        <v>1.2642559900000003</v>
      </c>
      <c r="D9" s="3">
        <v>1.0055702100000001</v>
      </c>
      <c r="E9" s="3">
        <v>2.4631687100000006</v>
      </c>
      <c r="F9" s="3">
        <v>2.3228392999999996</v>
      </c>
      <c r="G9" s="3">
        <v>1.8877549600000008</v>
      </c>
      <c r="H9" s="3">
        <v>3.0470143000000007</v>
      </c>
      <c r="I9" s="3">
        <v>3.9560057399999997</v>
      </c>
      <c r="J9" s="3">
        <v>2.6152803600000003</v>
      </c>
      <c r="K9" s="3">
        <v>2.1157392100000001</v>
      </c>
    </row>
    <row r="10" spans="1:11" x14ac:dyDescent="0.25">
      <c r="A10" t="s">
        <v>16</v>
      </c>
      <c r="B10" s="3">
        <v>34.062330654693397</v>
      </c>
      <c r="C10" s="3">
        <v>25.461666102186861</v>
      </c>
      <c r="D10" s="3">
        <v>24.556232673158714</v>
      </c>
      <c r="E10" s="3">
        <v>22.158977386483407</v>
      </c>
      <c r="F10" s="3">
        <v>22.406509844047822</v>
      </c>
      <c r="G10" s="3">
        <v>22.438985067668096</v>
      </c>
      <c r="H10" s="3">
        <v>19.074288300691038</v>
      </c>
      <c r="I10" s="3">
        <v>22.422326052103934</v>
      </c>
      <c r="J10" s="3">
        <v>19.110846651814303</v>
      </c>
      <c r="K10" s="3">
        <v>14.451425118583114</v>
      </c>
    </row>
    <row r="11" spans="1:11" x14ac:dyDescent="0.25">
      <c r="A11" t="s">
        <v>19</v>
      </c>
      <c r="B11" s="3">
        <v>473.47750670001</v>
      </c>
      <c r="C11" s="3">
        <v>422.24223120000602</v>
      </c>
      <c r="D11" s="3">
        <v>408.75965660000901</v>
      </c>
      <c r="E11" s="3">
        <v>416.97004000001198</v>
      </c>
      <c r="F11" s="3">
        <v>376.53287588000501</v>
      </c>
      <c r="G11" s="3">
        <v>329.88708536000399</v>
      </c>
      <c r="H11" s="3">
        <v>331.71036167001097</v>
      </c>
      <c r="I11" s="3">
        <v>381.73377400592295</v>
      </c>
      <c r="J11" s="3">
        <v>354.58847281287905</v>
      </c>
      <c r="K11" s="3">
        <v>293.78581419398</v>
      </c>
    </row>
    <row r="12" spans="1:1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t="s">
        <v>18</v>
      </c>
      <c r="B13" s="3">
        <v>12.342334900000001</v>
      </c>
      <c r="C13" s="3">
        <v>11.5869461</v>
      </c>
      <c r="D13" s="3">
        <v>7.2866470000000003</v>
      </c>
      <c r="E13" s="3">
        <v>9.6811893000000016</v>
      </c>
      <c r="F13" s="3">
        <v>9.9508884799999997</v>
      </c>
      <c r="G13" s="3">
        <v>10.328673869999999</v>
      </c>
      <c r="H13" s="3">
        <v>10.648130419999999</v>
      </c>
      <c r="I13" s="3">
        <v>12.4261814115227</v>
      </c>
      <c r="J13" s="3">
        <v>11.132388457614903</v>
      </c>
      <c r="K13" s="3">
        <v>10.203780649120331</v>
      </c>
    </row>
    <row r="14" spans="1:11" x14ac:dyDescent="0.25">
      <c r="A14" t="s">
        <v>17</v>
      </c>
      <c r="B14" s="6">
        <f>+B13/B5</f>
        <v>0.2994878193809643</v>
      </c>
      <c r="C14" s="6">
        <f t="shared" ref="C14:K14" si="0">+C13/C5</f>
        <v>0.35535247556580274</v>
      </c>
      <c r="D14" s="6">
        <f t="shared" si="0"/>
        <v>0.23938073654609351</v>
      </c>
      <c r="E14" s="6">
        <f t="shared" si="0"/>
        <v>0.3214321243786461</v>
      </c>
      <c r="F14" s="6">
        <f t="shared" si="0"/>
        <v>0.31277104758961127</v>
      </c>
      <c r="G14" s="6">
        <f t="shared" si="0"/>
        <v>0.34845546541292577</v>
      </c>
      <c r="H14" s="6">
        <f t="shared" si="0"/>
        <v>0.34876967905723477</v>
      </c>
      <c r="I14" s="6">
        <f t="shared" si="0"/>
        <v>0.33122002729605732</v>
      </c>
      <c r="J14" s="6">
        <f t="shared" si="0"/>
        <v>0.38164347460071307</v>
      </c>
      <c r="K14" s="6">
        <f t="shared" si="0"/>
        <v>0.51407897150996462</v>
      </c>
    </row>
  </sheetData>
  <sortState xmlns:xlrd2="http://schemas.microsoft.com/office/spreadsheetml/2017/richdata2" ref="D18:E24">
    <sortCondition ref="D18:D2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AD4F6-6E31-438E-8A80-73F7335DBE06}">
  <dimension ref="A1:K13"/>
  <sheetViews>
    <sheetView workbookViewId="0">
      <selection activeCell="L21" sqref="L21"/>
    </sheetView>
  </sheetViews>
  <sheetFormatPr baseColWidth="10" defaultRowHeight="15" x14ac:dyDescent="0.25"/>
  <cols>
    <col min="1" max="1" width="36" customWidth="1"/>
  </cols>
  <sheetData>
    <row r="1" spans="1:11" x14ac:dyDescent="0.25">
      <c r="A1" s="5"/>
      <c r="B1" s="5">
        <v>2014</v>
      </c>
      <c r="C1" s="5">
        <v>2015</v>
      </c>
      <c r="D1" s="5">
        <v>2016</v>
      </c>
      <c r="E1" s="5">
        <v>2017</v>
      </c>
      <c r="F1" s="5">
        <v>2018</v>
      </c>
      <c r="G1" s="5">
        <v>2019</v>
      </c>
      <c r="H1" s="5">
        <v>2020</v>
      </c>
      <c r="I1" s="5">
        <v>2021</v>
      </c>
      <c r="J1" s="5">
        <v>2022</v>
      </c>
      <c r="K1" s="5">
        <v>2023</v>
      </c>
    </row>
    <row r="2" spans="1:11" x14ac:dyDescent="0.25">
      <c r="A2" t="s">
        <v>2</v>
      </c>
      <c r="B2">
        <v>22.772080799999998</v>
      </c>
      <c r="C2">
        <v>27.973229850000003</v>
      </c>
      <c r="D2">
        <v>25.621459650000006</v>
      </c>
      <c r="E2">
        <v>28.941930449999997</v>
      </c>
      <c r="F2">
        <v>45.947259099999997</v>
      </c>
      <c r="G2">
        <v>53.527826200000028</v>
      </c>
      <c r="H2">
        <v>36.67187460000001</v>
      </c>
      <c r="I2">
        <v>30.782114149999995</v>
      </c>
      <c r="J2">
        <v>54.012360600000008</v>
      </c>
      <c r="K2">
        <v>39.126977549999999</v>
      </c>
    </row>
    <row r="3" spans="1:11" x14ac:dyDescent="0.25">
      <c r="A3" t="s">
        <v>0</v>
      </c>
      <c r="B3">
        <v>6.7627703999999973</v>
      </c>
      <c r="C3">
        <v>11.930869200000004</v>
      </c>
      <c r="D3">
        <v>19.240642799999993</v>
      </c>
      <c r="E3">
        <v>18.6864192</v>
      </c>
      <c r="F3">
        <v>19.004048399999991</v>
      </c>
      <c r="G3">
        <v>23.017750800000019</v>
      </c>
      <c r="H3">
        <v>23.707709999999999</v>
      </c>
      <c r="I3">
        <v>22.75206</v>
      </c>
      <c r="J3">
        <v>20.440989599999998</v>
      </c>
      <c r="K3">
        <v>24.320342399999987</v>
      </c>
    </row>
    <row r="4" spans="1:11" x14ac:dyDescent="0.25">
      <c r="A4" t="s">
        <v>1</v>
      </c>
      <c r="B4">
        <v>0.65588900000000017</v>
      </c>
      <c r="C4">
        <v>1.0318255999999999</v>
      </c>
      <c r="D4">
        <v>1.0257441999999997</v>
      </c>
      <c r="E4">
        <v>1.2291032</v>
      </c>
      <c r="F4">
        <v>1.3333944000000002</v>
      </c>
      <c r="G4">
        <v>1.357278</v>
      </c>
      <c r="H4">
        <v>0.7912918000000001</v>
      </c>
      <c r="I4">
        <v>1.3259740000000002</v>
      </c>
      <c r="J4">
        <v>2.0859149999999995</v>
      </c>
      <c r="K4">
        <v>1.6001206000000001</v>
      </c>
    </row>
    <row r="5" spans="1:11" x14ac:dyDescent="0.25">
      <c r="A5" t="s">
        <v>3</v>
      </c>
      <c r="B5">
        <v>6.1034245999999994</v>
      </c>
      <c r="C5">
        <v>5.7421649999999982</v>
      </c>
      <c r="D5">
        <v>3.5933299999999995</v>
      </c>
      <c r="E5">
        <v>6.4092028000000001</v>
      </c>
      <c r="F5">
        <v>7.6693136000000033</v>
      </c>
      <c r="G5">
        <v>7.8167413999999997</v>
      </c>
      <c r="H5">
        <v>6.1916712000000036</v>
      </c>
      <c r="I5">
        <v>7.6131402000000001</v>
      </c>
      <c r="J5">
        <v>6.368125400000002</v>
      </c>
      <c r="K5">
        <v>6.747532999999998</v>
      </c>
    </row>
    <row r="6" spans="1:11" x14ac:dyDescent="0.25">
      <c r="A6" t="s">
        <v>14</v>
      </c>
      <c r="B6">
        <v>3.3693400000000005E-2</v>
      </c>
      <c r="C6">
        <v>3.0295200000000008E-2</v>
      </c>
      <c r="D6">
        <v>0.1071018</v>
      </c>
      <c r="E6">
        <v>9.4057600000000005E-2</v>
      </c>
      <c r="F6">
        <v>2.2245600000000004E-2</v>
      </c>
      <c r="G6">
        <v>0.25358839999999999</v>
      </c>
      <c r="H6">
        <v>0.39563419999999988</v>
      </c>
      <c r="I6">
        <v>5.3705599999999999E-2</v>
      </c>
      <c r="J6">
        <v>8.2113200000000011E-2</v>
      </c>
      <c r="K6">
        <v>0.25146679999999999</v>
      </c>
    </row>
    <row r="7" spans="1:11" x14ac:dyDescent="0.25">
      <c r="A7" t="s">
        <v>15</v>
      </c>
      <c r="B7">
        <v>105.09933199999998</v>
      </c>
      <c r="C7">
        <v>89.786936449999999</v>
      </c>
      <c r="D7">
        <v>80.329375550000023</v>
      </c>
      <c r="E7">
        <v>99.13122030000001</v>
      </c>
      <c r="F7">
        <v>115.86817645000006</v>
      </c>
      <c r="G7">
        <v>115.38859784999997</v>
      </c>
      <c r="H7">
        <v>108.39533859999999</v>
      </c>
      <c r="I7">
        <v>118.26839359999992</v>
      </c>
      <c r="J7">
        <v>111.90213314999997</v>
      </c>
      <c r="K7">
        <v>95.046581899999964</v>
      </c>
    </row>
    <row r="8" spans="1:11" x14ac:dyDescent="0.25">
      <c r="A8" t="s">
        <v>4</v>
      </c>
      <c r="B8">
        <v>1.3660259999999997</v>
      </c>
      <c r="C8">
        <v>2.3773560000000002</v>
      </c>
      <c r="D8">
        <v>2.1532439999999999</v>
      </c>
      <c r="E8">
        <v>2.0081560000000005</v>
      </c>
      <c r="F8">
        <v>2.5193960000000009</v>
      </c>
      <c r="G8">
        <v>2.6076899999999998</v>
      </c>
      <c r="H8">
        <v>3.2563220000000008</v>
      </c>
      <c r="I8">
        <v>2.7228959999999995</v>
      </c>
      <c r="J8">
        <v>4.7122119999999992</v>
      </c>
      <c r="K8">
        <v>4.4557500000000001</v>
      </c>
    </row>
    <row r="9" spans="1:11" x14ac:dyDescent="0.25">
      <c r="A9" t="s">
        <v>16</v>
      </c>
      <c r="B9">
        <v>6.0606032600458875</v>
      </c>
      <c r="C9">
        <v>2.3650380086692548</v>
      </c>
      <c r="D9">
        <v>1.2461095954712318</v>
      </c>
      <c r="E9">
        <v>2.2481747799999998</v>
      </c>
      <c r="F9">
        <v>3.5460728700000006</v>
      </c>
      <c r="G9">
        <v>1.6685005399999995</v>
      </c>
      <c r="H9">
        <v>1.6018466900000001</v>
      </c>
      <c r="I9">
        <v>1.4598455199999998</v>
      </c>
      <c r="J9">
        <v>1.2784566500000003</v>
      </c>
      <c r="K9">
        <v>1.2342614199999999</v>
      </c>
    </row>
    <row r="10" spans="1:11" x14ac:dyDescent="0.25">
      <c r="A10" t="s">
        <v>19</v>
      </c>
      <c r="B10">
        <v>153.83268399999898</v>
      </c>
      <c r="C10">
        <v>151.50834829999798</v>
      </c>
      <c r="D10">
        <v>153.01545689999898</v>
      </c>
      <c r="E10">
        <v>179.14963259999902</v>
      </c>
      <c r="F10">
        <v>202.597374410002</v>
      </c>
      <c r="G10">
        <v>195.03506062</v>
      </c>
      <c r="H10">
        <v>191.496389700001</v>
      </c>
      <c r="I10">
        <v>192.045403193016</v>
      </c>
      <c r="J10">
        <v>212.12453960982401</v>
      </c>
      <c r="K10">
        <v>231.49886499408902</v>
      </c>
    </row>
    <row r="12" spans="1:11" x14ac:dyDescent="0.25">
      <c r="A12" t="s">
        <v>18</v>
      </c>
      <c r="B12">
        <v>3.1036519</v>
      </c>
      <c r="C12">
        <v>2.8104492999999997</v>
      </c>
      <c r="D12">
        <v>2.4656104999999999</v>
      </c>
      <c r="E12">
        <v>3.9419792</v>
      </c>
      <c r="F12">
        <v>5.6589326299999998</v>
      </c>
      <c r="G12">
        <v>4.5409996399999999</v>
      </c>
      <c r="H12">
        <v>5.3434569199999995</v>
      </c>
      <c r="I12">
        <v>4.6960323563671995</v>
      </c>
      <c r="J12">
        <v>4.5492538986244169</v>
      </c>
      <c r="K12">
        <v>6.2962054106292751</v>
      </c>
    </row>
    <row r="13" spans="1:11" x14ac:dyDescent="0.25">
      <c r="A13" t="s">
        <v>17</v>
      </c>
      <c r="B13" s="6">
        <f>+B12/B5</f>
        <v>0.50850991097686371</v>
      </c>
      <c r="C13" s="6">
        <f t="shared" ref="C13:K13" si="0">+C12/C5</f>
        <v>0.48944070746835044</v>
      </c>
      <c r="D13" s="6">
        <f t="shared" si="0"/>
        <v>0.68616311332385294</v>
      </c>
      <c r="E13" s="6">
        <f t="shared" si="0"/>
        <v>0.61504984676097318</v>
      </c>
      <c r="F13" s="6">
        <f t="shared" si="0"/>
        <v>0.7378668972409731</v>
      </c>
      <c r="G13" s="6">
        <f t="shared" si="0"/>
        <v>0.5809325660946133</v>
      </c>
      <c r="H13" s="6">
        <f t="shared" si="0"/>
        <v>0.86300721524101542</v>
      </c>
      <c r="I13" s="6">
        <f t="shared" si="0"/>
        <v>0.61683250708652382</v>
      </c>
      <c r="J13" s="6">
        <f t="shared" si="0"/>
        <v>0.71437881839205231</v>
      </c>
      <c r="K13" s="6">
        <f t="shared" si="0"/>
        <v>0.93311220717694554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E1B2-A9AC-4E86-8EB2-CDB392F820B6}">
  <dimension ref="A1:K13"/>
  <sheetViews>
    <sheetView workbookViewId="0">
      <selection activeCell="K26" sqref="K26"/>
    </sheetView>
  </sheetViews>
  <sheetFormatPr baseColWidth="10" defaultRowHeight="15" x14ac:dyDescent="0.25"/>
  <cols>
    <col min="1" max="1" width="26.42578125" customWidth="1"/>
  </cols>
  <sheetData>
    <row r="1" spans="1:11" x14ac:dyDescent="0.25">
      <c r="A1" s="5"/>
      <c r="B1" s="5">
        <v>2014</v>
      </c>
      <c r="C1" s="5">
        <v>2015</v>
      </c>
      <c r="D1" s="5">
        <v>2016</v>
      </c>
      <c r="E1" s="5">
        <v>2017</v>
      </c>
      <c r="F1" s="5">
        <v>2018</v>
      </c>
      <c r="G1" s="5">
        <v>2019</v>
      </c>
      <c r="H1" s="5">
        <v>2020</v>
      </c>
      <c r="I1" s="5">
        <v>2021</v>
      </c>
      <c r="J1" s="5">
        <v>2022</v>
      </c>
      <c r="K1" s="5">
        <v>2023</v>
      </c>
    </row>
    <row r="2" spans="1:11" x14ac:dyDescent="0.25">
      <c r="A2" t="s">
        <v>2</v>
      </c>
      <c r="B2" s="3">
        <v>54.027619799999975</v>
      </c>
      <c r="C2" s="3">
        <v>44.0805176</v>
      </c>
      <c r="D2" s="3">
        <v>68.392898000000002</v>
      </c>
      <c r="E2" s="3">
        <v>73.289360199999976</v>
      </c>
      <c r="F2" s="3">
        <v>60.2935424</v>
      </c>
      <c r="G2" s="3">
        <v>56.707368199999998</v>
      </c>
      <c r="H2" s="3">
        <v>53.03115020000002</v>
      </c>
      <c r="I2" s="3">
        <v>58.070016199999955</v>
      </c>
      <c r="J2" s="3">
        <v>56.269358599999983</v>
      </c>
      <c r="K2" s="3">
        <v>49.613554199999996</v>
      </c>
    </row>
    <row r="3" spans="1:11" x14ac:dyDescent="0.25">
      <c r="A3" t="s">
        <v>0</v>
      </c>
      <c r="B3" s="3">
        <v>24.744642480000014</v>
      </c>
      <c r="C3" s="3">
        <v>23.031522020000008</v>
      </c>
      <c r="D3" s="3">
        <v>20.801258299999997</v>
      </c>
      <c r="E3" s="3">
        <v>21.256836240000002</v>
      </c>
      <c r="F3" s="3">
        <v>17.233859880000001</v>
      </c>
      <c r="G3" s="3">
        <v>18.673975540000004</v>
      </c>
      <c r="H3" s="3">
        <v>20.91018763999999</v>
      </c>
      <c r="I3" s="3">
        <v>19.84981368</v>
      </c>
      <c r="J3" s="3">
        <v>19.994050979999994</v>
      </c>
      <c r="K3" s="3">
        <v>13.650877199999993</v>
      </c>
    </row>
    <row r="4" spans="1:11" x14ac:dyDescent="0.25">
      <c r="A4" t="s">
        <v>1</v>
      </c>
      <c r="B4" s="3">
        <v>3.7446219999999997</v>
      </c>
      <c r="C4" s="3">
        <v>4.5560844000000005</v>
      </c>
      <c r="D4" s="3">
        <v>4.5142383999999991</v>
      </c>
      <c r="E4" s="3">
        <v>4.0459580000000006</v>
      </c>
      <c r="F4" s="3">
        <v>3.6651327999999999</v>
      </c>
      <c r="G4" s="3">
        <v>4.0440455999999996</v>
      </c>
      <c r="H4" s="3">
        <v>3.1628100000000008</v>
      </c>
      <c r="I4" s="3">
        <v>1.8863516</v>
      </c>
      <c r="J4" s="3">
        <v>1.7454751999999998</v>
      </c>
      <c r="K4" s="3">
        <v>1.7638908000000002</v>
      </c>
    </row>
    <row r="5" spans="1:11" x14ac:dyDescent="0.25">
      <c r="A5" t="s">
        <v>3</v>
      </c>
      <c r="B5" s="3">
        <v>8.727459299999996</v>
      </c>
      <c r="C5" s="3">
        <v>7.8537973499999971</v>
      </c>
      <c r="D5" s="3">
        <v>9.0398133000000005</v>
      </c>
      <c r="E5" s="3">
        <v>8.5383711000000044</v>
      </c>
      <c r="F5" s="3">
        <v>7.8178149000000001</v>
      </c>
      <c r="G5" s="3">
        <v>6.7716148500000006</v>
      </c>
      <c r="H5" s="3">
        <v>5.5820394000000011</v>
      </c>
      <c r="I5" s="3">
        <v>4.9796396999999999</v>
      </c>
      <c r="J5" s="3">
        <v>3.1331727000000003</v>
      </c>
      <c r="K5" s="3">
        <v>3.6826492500000003</v>
      </c>
    </row>
    <row r="6" spans="1:11" x14ac:dyDescent="0.25">
      <c r="A6" t="s">
        <v>14</v>
      </c>
      <c r="B6" s="3">
        <v>0.35687924999999998</v>
      </c>
      <c r="C6" s="3">
        <v>0.31363289999999999</v>
      </c>
      <c r="D6" s="3">
        <v>0.19557089999999999</v>
      </c>
      <c r="E6" s="3">
        <v>5.0916599999999992E-2</v>
      </c>
      <c r="F6" s="3">
        <v>9.2972250000000006E-2</v>
      </c>
      <c r="G6" s="3">
        <v>0.17801909999999999</v>
      </c>
      <c r="H6" s="3">
        <v>9.3441600000000014E-2</v>
      </c>
      <c r="I6" s="3">
        <v>2.54583E-2</v>
      </c>
      <c r="J6" s="3">
        <v>1.5340499999999999E-3</v>
      </c>
      <c r="K6" s="3">
        <v>8.5308300000000004E-2</v>
      </c>
    </row>
    <row r="7" spans="1:11" x14ac:dyDescent="0.25">
      <c r="A7" t="s">
        <v>15</v>
      </c>
      <c r="B7" s="3">
        <v>3.3193824300000019</v>
      </c>
      <c r="C7" s="3">
        <v>2.6428147200000018</v>
      </c>
      <c r="D7" s="3">
        <v>3.9021719099999994</v>
      </c>
      <c r="E7" s="3">
        <v>3.6288907200000002</v>
      </c>
      <c r="F7" s="3">
        <v>1.2173315700000003</v>
      </c>
      <c r="G7" s="3">
        <v>1.1645006100000002</v>
      </c>
      <c r="H7" s="3">
        <v>7.1424989999999994E-2</v>
      </c>
      <c r="I7" s="3">
        <v>0</v>
      </c>
      <c r="J7" s="3">
        <v>4.5585540000000008E-2</v>
      </c>
      <c r="K7" s="3">
        <v>0.18777759000000002</v>
      </c>
    </row>
    <row r="8" spans="1:11" x14ac:dyDescent="0.25">
      <c r="A8" t="s">
        <v>4</v>
      </c>
      <c r="B8" s="3">
        <v>0.18507870000000001</v>
      </c>
      <c r="C8" s="3">
        <v>0.49751299999999993</v>
      </c>
      <c r="D8" s="3">
        <v>1.2733604999999999</v>
      </c>
      <c r="E8" s="3">
        <v>0.61988449999999995</v>
      </c>
      <c r="F8" s="3">
        <v>0.15870689999999996</v>
      </c>
      <c r="G8" s="3">
        <v>0.27659569999999994</v>
      </c>
      <c r="H8" s="3">
        <v>0.57323589999999991</v>
      </c>
      <c r="I8" s="3">
        <v>1.3689530999999999</v>
      </c>
      <c r="J8" s="3">
        <v>0.49221149999999991</v>
      </c>
      <c r="K8" s="3">
        <v>7.6557799999999995E-2</v>
      </c>
    </row>
    <row r="9" spans="1:11" x14ac:dyDescent="0.25">
      <c r="A9" t="s">
        <v>16</v>
      </c>
      <c r="B9" s="3">
        <v>2.6838685711140648</v>
      </c>
      <c r="C9" s="3">
        <v>2.0257345653613323</v>
      </c>
      <c r="D9" s="3">
        <v>1.312746276532057</v>
      </c>
      <c r="E9" s="3">
        <v>1.4304113550324715</v>
      </c>
      <c r="F9" s="3">
        <v>1.423863536674506</v>
      </c>
      <c r="G9" s="3">
        <v>0.68363397565277806</v>
      </c>
      <c r="H9" s="3">
        <v>7.0239047525189066E-3</v>
      </c>
      <c r="I9" s="3">
        <v>1.5913024694657507E-3</v>
      </c>
      <c r="J9" s="3">
        <v>2.8956487559130871E-3</v>
      </c>
      <c r="K9" s="3">
        <v>0.11048465219352165</v>
      </c>
    </row>
    <row r="10" spans="1:11" x14ac:dyDescent="0.25">
      <c r="A10" t="s">
        <v>19</v>
      </c>
      <c r="B10" s="3">
        <v>94.213618400000101</v>
      </c>
      <c r="C10" s="3">
        <v>96.986930799999101</v>
      </c>
      <c r="D10" s="3">
        <v>109.584620099999</v>
      </c>
      <c r="E10" s="3">
        <v>115.48407069999699</v>
      </c>
      <c r="F10" s="3">
        <v>95.372682980006104</v>
      </c>
      <c r="G10" s="3">
        <v>95.483694690004796</v>
      </c>
      <c r="H10" s="3">
        <v>91.366976570005505</v>
      </c>
      <c r="I10" s="3">
        <v>103.089266227294</v>
      </c>
      <c r="J10" s="3">
        <v>91.837268682579605</v>
      </c>
      <c r="K10" s="3">
        <v>93.798260383510907</v>
      </c>
    </row>
    <row r="11" spans="1:11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t="s">
        <v>18</v>
      </c>
      <c r="B12" s="3">
        <v>3.1036519</v>
      </c>
      <c r="C12" s="3">
        <v>2.8104492999999997</v>
      </c>
      <c r="D12" s="3">
        <v>2.4656104999999999</v>
      </c>
      <c r="E12" s="3">
        <v>3.9419792</v>
      </c>
      <c r="F12" s="3">
        <v>4.4004601900000004</v>
      </c>
      <c r="G12" s="3">
        <v>4.5409996399999999</v>
      </c>
      <c r="H12" s="3">
        <v>5.3434569199999995</v>
      </c>
      <c r="I12" s="3">
        <v>3.9947090963574099</v>
      </c>
      <c r="J12" s="3">
        <v>3.0050075892486543</v>
      </c>
      <c r="K12" s="3">
        <v>4.9892975948715215</v>
      </c>
    </row>
    <row r="13" spans="1:11" x14ac:dyDescent="0.25">
      <c r="A13" t="s">
        <v>17</v>
      </c>
      <c r="B13" s="6">
        <f>+B12/B5</f>
        <v>0.35561917773709945</v>
      </c>
      <c r="C13" s="6">
        <f t="shared" ref="C13:K13" si="0">+C12/C5</f>
        <v>0.35784591513556185</v>
      </c>
      <c r="D13" s="6">
        <f t="shared" si="0"/>
        <v>0.27275015735114794</v>
      </c>
      <c r="E13" s="6">
        <f t="shared" si="0"/>
        <v>0.46167812968447786</v>
      </c>
      <c r="F13" s="6">
        <f t="shared" si="0"/>
        <v>0.56287597574099646</v>
      </c>
      <c r="G13" s="6">
        <f t="shared" si="0"/>
        <v>0.67059331349892104</v>
      </c>
      <c r="H13" s="6">
        <f t="shared" si="0"/>
        <v>0.95725890433521454</v>
      </c>
      <c r="I13" s="6">
        <f t="shared" si="0"/>
        <v>0.8022084602541445</v>
      </c>
      <c r="J13" s="6">
        <f t="shared" si="0"/>
        <v>0.95909414417170624</v>
      </c>
      <c r="K13" s="6">
        <f t="shared" si="0"/>
        <v>1.3548120540862048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Om data</vt:lpstr>
      <vt:lpstr>Sild</vt:lpstr>
      <vt:lpstr>Makrell</vt:lpstr>
      <vt:lpstr>Torsk</vt:lpstr>
      <vt:lpstr>Sei</vt:lpstr>
      <vt:lpstr>Hyse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Bjørn-Inge Bendiksen</dc:creator>
  <cp:lastModifiedBy>Wensel Halvard</cp:lastModifiedBy>
  <dcterms:created xsi:type="dcterms:W3CDTF">2024-02-20T09:48:15Z</dcterms:created>
  <dcterms:modified xsi:type="dcterms:W3CDTF">2024-03-04T08:48:52Z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605b63-4aad-46a3-aa9d-a839194239a5_Enabled">
    <vt:lpwstr>true</vt:lpwstr>
  </property>
  <property fmtid="{D5CDD505-2E9C-101B-9397-08002B2CF9AE}" pid="3" name="MSIP_Label_24605b63-4aad-46a3-aa9d-a839194239a5_SetDate">
    <vt:lpwstr>2024-03-04T08:48:38Z</vt:lpwstr>
  </property>
  <property fmtid="{D5CDD505-2E9C-101B-9397-08002B2CF9AE}" pid="4" name="MSIP_Label_24605b63-4aad-46a3-aa9d-a839194239a5_Method">
    <vt:lpwstr>Standard</vt:lpwstr>
  </property>
  <property fmtid="{D5CDD505-2E9C-101B-9397-08002B2CF9AE}" pid="5" name="MSIP_Label_24605b63-4aad-46a3-aa9d-a839194239a5_Name">
    <vt:lpwstr>Intern (NFD)</vt:lpwstr>
  </property>
  <property fmtid="{D5CDD505-2E9C-101B-9397-08002B2CF9AE}" pid="6" name="MSIP_Label_24605b63-4aad-46a3-aa9d-a839194239a5_SiteId">
    <vt:lpwstr>f696e186-1c3b-44cd-bf76-5ace0e7007bd</vt:lpwstr>
  </property>
  <property fmtid="{D5CDD505-2E9C-101B-9397-08002B2CF9AE}" pid="7" name="MSIP_Label_24605b63-4aad-46a3-aa9d-a839194239a5_ActionId">
    <vt:lpwstr>2451fe93-7a40-430a-9134-ef7a32b5c87b</vt:lpwstr>
  </property>
  <property fmtid="{D5CDD505-2E9C-101B-9397-08002B2CF9AE}" pid="8" name="MSIP_Label_24605b63-4aad-46a3-aa9d-a839194239a5_ContentBits">
    <vt:lpwstr>0</vt:lpwstr>
  </property>
</Properties>
</file>